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455" windowWidth="11460" windowHeight="1695" activeTab="0"/>
  </bookViews>
  <sheets>
    <sheet name=" штат.распис." sheetId="1" r:id="rId1"/>
    <sheet name="31.07.13" sheetId="2" state="hidden" r:id="rId2"/>
  </sheets>
  <definedNames>
    <definedName name="_xlnm.Print_Area" localSheetId="0">' штат.распис.'!$A$1:$T$147</definedName>
    <definedName name="_xlnm.Print_Area" localSheetId="1">'31.07.13'!$A$1:$T$458</definedName>
  </definedNames>
  <calcPr fullCalcOnLoad="1"/>
</workbook>
</file>

<file path=xl/sharedStrings.xml><?xml version="1.0" encoding="utf-8"?>
<sst xmlns="http://schemas.openxmlformats.org/spreadsheetml/2006/main" count="1246" uniqueCount="702">
  <si>
    <t>введена доп. Единица с 05.05.2014 г.</t>
  </si>
  <si>
    <t xml:space="preserve">Заместитель главного инженера по новой технике </t>
  </si>
  <si>
    <t>Зам. начальника ОМТС по логистике</t>
  </si>
  <si>
    <t>Разряд/категория</t>
  </si>
  <si>
    <t>Главный инженер</t>
  </si>
  <si>
    <t>Заместитель главного технолога</t>
  </si>
  <si>
    <t>Мастер 3 группы</t>
  </si>
  <si>
    <t>Заместтель главного инженера по технической подготовке производств</t>
  </si>
  <si>
    <t>Заместитель гланого инженера по энергетке</t>
  </si>
  <si>
    <t>Ремонтно-механическая служба</t>
  </si>
  <si>
    <t>Теплотехнческая служба</t>
  </si>
  <si>
    <t>Ремонтно-строительный участок</t>
  </si>
  <si>
    <t>Центральная заводская лаборатория</t>
  </si>
  <si>
    <t>Цех 1</t>
  </si>
  <si>
    <t>ВСЕГО</t>
  </si>
  <si>
    <t>ВСЕГО РСС</t>
  </si>
  <si>
    <t>ИТОГО РСС</t>
  </si>
  <si>
    <t>Всего Служба главного ннженера</t>
  </si>
  <si>
    <t>ВСЕГО ЦЕХ 1</t>
  </si>
  <si>
    <t>Приказ №5 от "01" февраля 2013 г.</t>
  </si>
  <si>
    <t>на 01.02.2017</t>
  </si>
  <si>
    <t>АО "ЗАВОД"</t>
  </si>
  <si>
    <t>Акционерное общество "ЗАВОД"</t>
  </si>
  <si>
    <t>В.П.Прагина</t>
  </si>
  <si>
    <t>№</t>
  </si>
  <si>
    <t>Ф.И.О.</t>
  </si>
  <si>
    <t>Инспектор</t>
  </si>
  <si>
    <t>Начальник отдела</t>
  </si>
  <si>
    <t>Начальник гаража</t>
  </si>
  <si>
    <t>Ведущий экономист по</t>
  </si>
  <si>
    <t>Сиротина Г.К.</t>
  </si>
  <si>
    <t>Зам.глав.бухгалтера</t>
  </si>
  <si>
    <t>Бухгалтер</t>
  </si>
  <si>
    <t>Денисова И.А.</t>
  </si>
  <si>
    <t>Склизкова С.Б.</t>
  </si>
  <si>
    <t>Начальник комплекса</t>
  </si>
  <si>
    <t>Мастер 1 гр.</t>
  </si>
  <si>
    <t>Зам.начальника комплек.</t>
  </si>
  <si>
    <t>Начальник караула</t>
  </si>
  <si>
    <t>Лутченко А.К.</t>
  </si>
  <si>
    <t>Гулло В.М.</t>
  </si>
  <si>
    <t>Сайков В.М.</t>
  </si>
  <si>
    <t>Главный метролог</t>
  </si>
  <si>
    <t>Начальник  ОТК</t>
  </si>
  <si>
    <t>Техник 1кат.</t>
  </si>
  <si>
    <t>Нач-к бюро технич.контр</t>
  </si>
  <si>
    <t>Мастер контрольн. 1 гр.</t>
  </si>
  <si>
    <t>Мастер контрольн.  1 гр.</t>
  </si>
  <si>
    <t>Мастер контрольн. 2 гр.</t>
  </si>
  <si>
    <t>Мастер контрольн. 1гр.</t>
  </si>
  <si>
    <t>Ст.мастер контрол.1 гр.</t>
  </si>
  <si>
    <t>Черняков В.Н.</t>
  </si>
  <si>
    <t>Мастер контрольн. 2 гр</t>
  </si>
  <si>
    <t>Ст.инженер              1 гр</t>
  </si>
  <si>
    <t>Григорьева Л.А.</t>
  </si>
  <si>
    <t>Баленков Г.А.</t>
  </si>
  <si>
    <t>Хромова О.Н.</t>
  </si>
  <si>
    <t>Эпельдимова И.А.</t>
  </si>
  <si>
    <t>Буравнева Н.И.</t>
  </si>
  <si>
    <t>Шайдуров В.В.</t>
  </si>
  <si>
    <t>Зам.нач-ка ОТК(А и РЭО)</t>
  </si>
  <si>
    <t>Зам.начальника БТК</t>
  </si>
  <si>
    <t>Ведущий бухгалтер</t>
  </si>
  <si>
    <t>Живодёров С.Г.</t>
  </si>
  <si>
    <t>Помошник начал.караула</t>
  </si>
  <si>
    <t>Ст.фельдшер цеховой</t>
  </si>
  <si>
    <t>Фельдшер цеховой</t>
  </si>
  <si>
    <t xml:space="preserve"> Начальник отдела</t>
  </si>
  <si>
    <t>Шайдурова С.А.</t>
  </si>
  <si>
    <t>Ст.мастер контрольн.  1 гр.</t>
  </si>
  <si>
    <t>Мастер 1 гр.(бак,труб,гальв)</t>
  </si>
  <si>
    <t>Бобринецкий В.К.</t>
  </si>
  <si>
    <t>Коновалов Л.Л.</t>
  </si>
  <si>
    <t>Начальник авиационной</t>
  </si>
  <si>
    <t>Карагодина Т.М.</t>
  </si>
  <si>
    <t>Инженер по диагностике</t>
  </si>
  <si>
    <t>Санталов В.Н.</t>
  </si>
  <si>
    <t>Инженер-поверитель</t>
  </si>
  <si>
    <t>Главный бухгалтер</t>
  </si>
  <si>
    <t xml:space="preserve">Менеджер </t>
  </si>
  <si>
    <t xml:space="preserve">Табельщик </t>
  </si>
  <si>
    <t xml:space="preserve">Мастер 2 гр. Уч-ка сгонки и смывки </t>
  </si>
  <si>
    <t>Заведующий канцелярией</t>
  </si>
  <si>
    <t>Масолова Н.А.</t>
  </si>
  <si>
    <t>Секретарь ген.директора</t>
  </si>
  <si>
    <t>Документовед</t>
  </si>
  <si>
    <t>Начальник участка (РТИ)</t>
  </si>
  <si>
    <t xml:space="preserve">Ведущий инженер </t>
  </si>
  <si>
    <t>Инженер-программист</t>
  </si>
  <si>
    <t xml:space="preserve">Инженер-метролог </t>
  </si>
  <si>
    <t>Зам.нач-ка ОТК по механике</t>
  </si>
  <si>
    <t>Мастер по подготовке производства</t>
  </si>
  <si>
    <t>Техник связи</t>
  </si>
  <si>
    <t xml:space="preserve">Крутихин П.Д.   </t>
  </si>
  <si>
    <t>Начальник службы полетн.информации</t>
  </si>
  <si>
    <t>Нач.бюро налогообложения</t>
  </si>
  <si>
    <t>ИТОГО</t>
  </si>
  <si>
    <t>Начальник слесарно-механического</t>
  </si>
  <si>
    <t>Инженер службы полетн.информации</t>
  </si>
  <si>
    <t>7</t>
  </si>
  <si>
    <t>Специалист по работе с заказчиком</t>
  </si>
  <si>
    <t xml:space="preserve">Трофимов Г.И. </t>
  </si>
  <si>
    <t>Абросов Е.В.</t>
  </si>
  <si>
    <t>Орлюк А.С.</t>
  </si>
  <si>
    <t>Соболев И.Ю.</t>
  </si>
  <si>
    <t>Поморцева О.С.</t>
  </si>
  <si>
    <t>Ширшин С.О.</t>
  </si>
  <si>
    <t>Зам. начальника комплекса</t>
  </si>
  <si>
    <t>Белова Н.А.</t>
  </si>
  <si>
    <t>Денисов А.В.</t>
  </si>
  <si>
    <t xml:space="preserve">Мастер контрольный </t>
  </si>
  <si>
    <t>Начальник отдела управления персоналом</t>
  </si>
  <si>
    <t>Ведущий специалист по обучению и развитию</t>
  </si>
  <si>
    <t>Специалист по кадрам</t>
  </si>
  <si>
    <t>Плетнева Е.В.</t>
  </si>
  <si>
    <t>Директор производства</t>
  </si>
  <si>
    <t>Суслов М.А.</t>
  </si>
  <si>
    <t>Захарков И.В.</t>
  </si>
  <si>
    <t>Ченцов Ю.В.</t>
  </si>
  <si>
    <t>Акуленко А.С.</t>
  </si>
  <si>
    <t>Забава О.А.</t>
  </si>
  <si>
    <t xml:space="preserve">Зам. начальника ОМТС </t>
  </si>
  <si>
    <t>Бондаренко Е.В.</t>
  </si>
  <si>
    <t>Мастер  3 группы</t>
  </si>
  <si>
    <t>Филюшина О.И.</t>
  </si>
  <si>
    <t>Экспедитор</t>
  </si>
  <si>
    <t>Мартьянов А.В.</t>
  </si>
  <si>
    <t>Воробьев М.П.</t>
  </si>
  <si>
    <t>Васюкова И.В.</t>
  </si>
  <si>
    <t>Начальник бюро логистики</t>
  </si>
  <si>
    <t>Панасюк В.А.</t>
  </si>
  <si>
    <t>Малютин М.В</t>
  </si>
  <si>
    <t>Главный технолог</t>
  </si>
  <si>
    <t>Заместитель главного технолога по освоению АТ</t>
  </si>
  <si>
    <t>Начальник группы ТДиНК</t>
  </si>
  <si>
    <t>Златомрежева Л.В.</t>
  </si>
  <si>
    <t>Ведущий инж.–технолог</t>
  </si>
  <si>
    <t>Мусатов В.В.</t>
  </si>
  <si>
    <t xml:space="preserve">Ведущий инженер–технолог </t>
  </si>
  <si>
    <t>Артюхина Л.В.</t>
  </si>
  <si>
    <t>Ведущий инженер технолог</t>
  </si>
  <si>
    <t xml:space="preserve">Инженер–технолог </t>
  </si>
  <si>
    <t>Зав. техничес. архивом</t>
  </si>
  <si>
    <t>Шевень О.В.</t>
  </si>
  <si>
    <t>Техник – технолог 1кат.</t>
  </si>
  <si>
    <t>Техник –технолог 1 кат.</t>
  </si>
  <si>
    <t>Мастер                    3 гр.</t>
  </si>
  <si>
    <t>Ковальков А.И.</t>
  </si>
  <si>
    <t>Евтушенко Ю.В.</t>
  </si>
  <si>
    <t>Инженер по ГСМ</t>
  </si>
  <si>
    <t>Ведущий инженер по летным испытаниям</t>
  </si>
  <si>
    <t>Рогачев А.А.</t>
  </si>
  <si>
    <t>Техник по учету</t>
  </si>
  <si>
    <t>Беленко Т.М.</t>
  </si>
  <si>
    <t>Начальник штаба</t>
  </si>
  <si>
    <t>Соловьева О.А.</t>
  </si>
  <si>
    <t>Устинов ВЯ</t>
  </si>
  <si>
    <t>Носкова Л.Г.</t>
  </si>
  <si>
    <t>Бухгалтер по работе с заказчиками и поставщиками услуг</t>
  </si>
  <si>
    <t>Прокопов Н.Д.</t>
  </si>
  <si>
    <t xml:space="preserve">Мастер контрольн. </t>
  </si>
  <si>
    <t xml:space="preserve">Захаров А.А. </t>
  </si>
  <si>
    <t>Инженер по ТО (АиРЭО)</t>
  </si>
  <si>
    <t>6</t>
  </si>
  <si>
    <t>Мишенин А.С.</t>
  </si>
  <si>
    <t>Начальник СТПП</t>
  </si>
  <si>
    <t>Зам.начальника СТПП</t>
  </si>
  <si>
    <t>Зам.начальника СТПП по энергетике</t>
  </si>
  <si>
    <t>Начальник механической службы</t>
  </si>
  <si>
    <t>Начальник  электрослужбы</t>
  </si>
  <si>
    <t xml:space="preserve">Инженер </t>
  </si>
  <si>
    <t xml:space="preserve">Мотовилов К.С. </t>
  </si>
  <si>
    <t>Служба директора производства</t>
  </si>
  <si>
    <t>ПК-1</t>
  </si>
  <si>
    <t>ПК-2</t>
  </si>
  <si>
    <t>ПК-3</t>
  </si>
  <si>
    <t>Инженер по диагностике АТ</t>
  </si>
  <si>
    <t>ПК-5</t>
  </si>
  <si>
    <t>Гараж</t>
  </si>
  <si>
    <t>Инженер по тех.обслуж. АиРЭО</t>
  </si>
  <si>
    <t>ЛИК</t>
  </si>
  <si>
    <t>ОМТС</t>
  </si>
  <si>
    <t>Служба главного инженера</t>
  </si>
  <si>
    <t>СТПП</t>
  </si>
  <si>
    <t>ОГТ</t>
  </si>
  <si>
    <t>ЦЗЛ</t>
  </si>
  <si>
    <t xml:space="preserve">Инженер-поверитель средств измер.эл.велич. </t>
  </si>
  <si>
    <t>Коммерческая служба</t>
  </si>
  <si>
    <t>ОЭ</t>
  </si>
  <si>
    <t>ОТО</t>
  </si>
  <si>
    <t>Ст.менеджер по таможенному оформ.</t>
  </si>
  <si>
    <t>Служба качества</t>
  </si>
  <si>
    <t>Инженер по формированию базы дан.</t>
  </si>
  <si>
    <t>ОУКС</t>
  </si>
  <si>
    <t>Финансово-экономическая служба</t>
  </si>
  <si>
    <t>Бухгалтерия</t>
  </si>
  <si>
    <t>ФО</t>
  </si>
  <si>
    <t>Социально-кадровая служба</t>
  </si>
  <si>
    <t>ОУП</t>
  </si>
  <si>
    <t>Служба безопасности</t>
  </si>
  <si>
    <t>Зав.амбулаторией-врач терапевт цех</t>
  </si>
  <si>
    <t>Инспектор по досмотру ВС и экипажа</t>
  </si>
  <si>
    <t>Отдел безопасности</t>
  </si>
  <si>
    <t>ОИТиЗИ</t>
  </si>
  <si>
    <t>Канцелярия</t>
  </si>
  <si>
    <t>Специалист по спец. моб.работе</t>
  </si>
  <si>
    <t>Отдер режима моб.подг. и ГО</t>
  </si>
  <si>
    <t>Менеджер по таможенному оформ.</t>
  </si>
  <si>
    <t>ОТК</t>
  </si>
  <si>
    <t>САБ</t>
  </si>
  <si>
    <t>ИТОГО ФОТ по заводу</t>
  </si>
  <si>
    <t>Медамбулатория</t>
  </si>
  <si>
    <t>Инженер по тех.обслуж. АТ</t>
  </si>
  <si>
    <t>Начальник лаборатории хим.анализа</t>
  </si>
  <si>
    <t>Начальник участка технического обсл.</t>
  </si>
  <si>
    <t>Кусакин А.С.</t>
  </si>
  <si>
    <t xml:space="preserve">ООТПиЭБ </t>
  </si>
  <si>
    <t>Категория</t>
  </si>
  <si>
    <t>Премия</t>
  </si>
  <si>
    <t>РК</t>
  </si>
  <si>
    <t>Производственно-диспетчерский отдел</t>
  </si>
  <si>
    <t>Отдел выездного ремонта</t>
  </si>
  <si>
    <t>Начальник отдела выездного ремонта</t>
  </si>
  <si>
    <t>Начальник ПДО</t>
  </si>
  <si>
    <t>Заместитель нач. ПДО</t>
  </si>
  <si>
    <t>Диспетчер</t>
  </si>
  <si>
    <t>Отдел заказов</t>
  </si>
  <si>
    <t>Начальник отдела заказов</t>
  </si>
  <si>
    <t>Ведущий специалист по работе с заказчиком</t>
  </si>
  <si>
    <t>Отдел контроля исполнения</t>
  </si>
  <si>
    <t>Юридический отдел</t>
  </si>
  <si>
    <t>АХО</t>
  </si>
  <si>
    <t>Заведующий хозяйством</t>
  </si>
  <si>
    <t xml:space="preserve">Проскурина А.Г </t>
  </si>
  <si>
    <t>ИТОГО с премией</t>
  </si>
  <si>
    <t>Директор по организации центров технического обслуживания и ремонта</t>
  </si>
  <si>
    <t xml:space="preserve"> </t>
  </si>
  <si>
    <t>ИТОГО ФОТ</t>
  </si>
  <si>
    <t>В/лет</t>
  </si>
  <si>
    <t xml:space="preserve">Секретность </t>
  </si>
  <si>
    <t>Класн,вредн,экол.</t>
  </si>
  <si>
    <t>Специалист по организации ремонта АТ</t>
  </si>
  <si>
    <t>Начальник РСУ</t>
  </si>
  <si>
    <t>Отпускные</t>
  </si>
  <si>
    <t>Доплаты за ночные и праздн.</t>
  </si>
  <si>
    <t>Молоко</t>
  </si>
  <si>
    <t>Б/лист за счет работодателя</t>
  </si>
  <si>
    <t xml:space="preserve">Выплаты при увольнении </t>
  </si>
  <si>
    <t>Севастьянов  А.Г.</t>
  </si>
  <si>
    <t>Липатников Ю.Н.</t>
  </si>
  <si>
    <t>Соколовская Н.Н.</t>
  </si>
  <si>
    <t>Жигалов С.С.</t>
  </si>
  <si>
    <t>Шуриц А.И.</t>
  </si>
  <si>
    <t>Наседкина Е.П.</t>
  </si>
  <si>
    <t>Ильин С.А.</t>
  </si>
  <si>
    <t>Федосов С.В.</t>
  </si>
  <si>
    <t>Илюшина И.В.</t>
  </si>
  <si>
    <t>Щербаков С.М.</t>
  </si>
  <si>
    <t>Тырышканов А.Н.</t>
  </si>
  <si>
    <t>Чумакин М.А.</t>
  </si>
  <si>
    <t>Бочарова С.М.</t>
  </si>
  <si>
    <t>Борисов С.Г .</t>
  </si>
  <si>
    <t>Александров М.Н.</t>
  </si>
  <si>
    <t>Уткин А.В.</t>
  </si>
  <si>
    <t>Васильев В.Г.</t>
  </si>
  <si>
    <t>Царюк Д.С.</t>
  </si>
  <si>
    <t>(совм.Поливанов Д.А.)</t>
  </si>
  <si>
    <t>Селютина С.А.</t>
  </si>
  <si>
    <t>Мищенко К.А.</t>
  </si>
  <si>
    <t>Романюк Е.С.</t>
  </si>
  <si>
    <t>Анищенко В.Г.</t>
  </si>
  <si>
    <t>Морковин С.В.</t>
  </si>
  <si>
    <t>Гнутенко  Ю.М.</t>
  </si>
  <si>
    <t>Двойнишников С.В.</t>
  </si>
  <si>
    <t>Липатников А.С.</t>
  </si>
  <si>
    <t xml:space="preserve">Стародубов И.С. </t>
  </si>
  <si>
    <t xml:space="preserve">Гречко С.В. </t>
  </si>
  <si>
    <t>Ликаровский А.П.</t>
  </si>
  <si>
    <t xml:space="preserve">Улитина А.К. </t>
  </si>
  <si>
    <t>Беспалов Д.А.</t>
  </si>
  <si>
    <t>Лысенко Д.П.</t>
  </si>
  <si>
    <t>Колбасич О.В.</t>
  </si>
  <si>
    <t>Воронина О.А .</t>
  </si>
  <si>
    <t>Жихарев В.С.</t>
  </si>
  <si>
    <t>Воробьев А.А.</t>
  </si>
  <si>
    <t>Геращенко Е.В.</t>
  </si>
  <si>
    <t xml:space="preserve">Стефаненко В.А.                                                                                    </t>
  </si>
  <si>
    <t>Южакова Е.Н.</t>
  </si>
  <si>
    <t>Надеждина Е.В.</t>
  </si>
  <si>
    <t>Красносельская И.В.</t>
  </si>
  <si>
    <t>Лукьянов Г.А.</t>
  </si>
  <si>
    <t>Ельков А. Ю.</t>
  </si>
  <si>
    <t>Илюшин В.Д.</t>
  </si>
  <si>
    <t>Каретников В.К.</t>
  </si>
  <si>
    <t>Никитин А.В.</t>
  </si>
  <si>
    <t>Елькова С.О.</t>
  </si>
  <si>
    <t>Иванов А.А.</t>
  </si>
  <si>
    <t>Булыженков В.П.</t>
  </si>
  <si>
    <t>Петров Е.П.</t>
  </si>
  <si>
    <t>Терлеев О.Г.</t>
  </si>
  <si>
    <t>Богданов А.П.</t>
  </si>
  <si>
    <t>Чернова Н.Н.</t>
  </si>
  <si>
    <t>Крахмалев А.С.</t>
  </si>
  <si>
    <t>Шастин А.Д.</t>
  </si>
  <si>
    <t>Покидова И.И.</t>
  </si>
  <si>
    <t>Бронников В.А.</t>
  </si>
  <si>
    <t>Романенко Б.В.</t>
  </si>
  <si>
    <t>Черноусова Л.Г.</t>
  </si>
  <si>
    <t>Грибанов В.В.</t>
  </si>
  <si>
    <t>Баев В.Н.</t>
  </si>
  <si>
    <t>Пахомов И.Ю. (совм.)</t>
  </si>
  <si>
    <t>Жидкова Т.Б.</t>
  </si>
  <si>
    <t>Першина Е.Ю.</t>
  </si>
  <si>
    <t>Вергун М.П.</t>
  </si>
  <si>
    <t>Орлова И.А.</t>
  </si>
  <si>
    <t>Толстикова О.М.</t>
  </si>
  <si>
    <t xml:space="preserve">Ведущий экономист </t>
  </si>
  <si>
    <t>Экономист</t>
  </si>
  <si>
    <t>Заместитель начальника ПЭО</t>
  </si>
  <si>
    <t>Зорин А.Н.</t>
  </si>
  <si>
    <t>Селезнева В.В.</t>
  </si>
  <si>
    <t>Фаламеев С.А.</t>
  </si>
  <si>
    <t>Кочкарев П.П. (совм.)</t>
  </si>
  <si>
    <t>Приказчиков В.А.</t>
  </si>
  <si>
    <t>Дмитриев Д.О.</t>
  </si>
  <si>
    <t>Лучшева В.К.</t>
  </si>
  <si>
    <t>Пушкина Ю.С.</t>
  </si>
  <si>
    <t>Ширшин С.А. (совм.)</t>
  </si>
  <si>
    <t>Дежурный бюро пропусков-делопроизв.</t>
  </si>
  <si>
    <t>Колесов А.А.</t>
  </si>
  <si>
    <t>Козлов А.В.</t>
  </si>
  <si>
    <t>Начальник  отдела контроля исполнения</t>
  </si>
  <si>
    <t>Заместитель главного технолога по ВиД</t>
  </si>
  <si>
    <t>Заместитель главного технолога по АиРЭО</t>
  </si>
  <si>
    <t>Арестов В.В.</t>
  </si>
  <si>
    <t>Катунин Ю.А.</t>
  </si>
  <si>
    <t>Ташкин  В.П.</t>
  </si>
  <si>
    <t>Седельников Р.Е.</t>
  </si>
  <si>
    <t>Васинович О.В.</t>
  </si>
  <si>
    <t>допл</t>
  </si>
  <si>
    <t>Брежнев В.И.</t>
  </si>
  <si>
    <t>Шайдуров С.В.</t>
  </si>
  <si>
    <t>Филиппов А.С.</t>
  </si>
  <si>
    <t>Воросов СА</t>
  </si>
  <si>
    <t>Зоц Г.С.</t>
  </si>
  <si>
    <t>Предтеченская Я.О.</t>
  </si>
  <si>
    <t>Щеглов А.Г.</t>
  </si>
  <si>
    <t>Евграшин И.А</t>
  </si>
  <si>
    <t>Соловьев А.Ю.</t>
  </si>
  <si>
    <t>Комариков  А.В.</t>
  </si>
  <si>
    <t>Инженер по сертификации</t>
  </si>
  <si>
    <t>Мальгина Н.П.</t>
  </si>
  <si>
    <t>Борисов СА</t>
  </si>
  <si>
    <t>Системный администратор</t>
  </si>
  <si>
    <t>Шувалов А.М.</t>
  </si>
  <si>
    <t>Лютый СП</t>
  </si>
  <si>
    <t xml:space="preserve">                   Унифицированная форма № Т-3</t>
  </si>
  <si>
    <t xml:space="preserve">                   Утвержденная  постановлением Госкомстата</t>
  </si>
  <si>
    <t xml:space="preserve">                   России от 05.01.2004  № 1</t>
  </si>
  <si>
    <t xml:space="preserve">             Форма по ОКУД</t>
  </si>
  <si>
    <t>ОАО  " НАРЗ "</t>
  </si>
  <si>
    <t>УТВЕРЖДЕНО</t>
  </si>
  <si>
    <t>Штат в количестве</t>
  </si>
  <si>
    <t>С месячным фондом заработной платы</t>
  </si>
  <si>
    <t>Начальник ПЭО</t>
  </si>
  <si>
    <t>Заместитель главного инженера</t>
  </si>
  <si>
    <t>ПоповцевО.М.</t>
  </si>
  <si>
    <t xml:space="preserve">Мастер </t>
  </si>
  <si>
    <t>Флягин А.В.</t>
  </si>
  <si>
    <t>Кудрявцева О.А.</t>
  </si>
  <si>
    <t>Хохлова Е.Н.</t>
  </si>
  <si>
    <t>Пинусова О.П.</t>
  </si>
  <si>
    <t>Отдел рекламы и связи с общественностью</t>
  </si>
  <si>
    <t>Специалист-креатор</t>
  </si>
  <si>
    <t>Специалист по связям с общественностью</t>
  </si>
  <si>
    <t>Мастер механического участка</t>
  </si>
  <si>
    <t xml:space="preserve">Номер документа                   </t>
  </si>
  <si>
    <t xml:space="preserve">             Форма по ОКПО</t>
  </si>
  <si>
    <t>Гуляшов Д.А.</t>
  </si>
  <si>
    <t>Швецова И.В.</t>
  </si>
  <si>
    <t>Кучумов Г.Т.</t>
  </si>
  <si>
    <t>Инженер</t>
  </si>
  <si>
    <t>Дериглазов А.А.</t>
  </si>
  <si>
    <t>Кондратеня В.В.</t>
  </si>
  <si>
    <t>(совм. Шайдурова С.А.)</t>
  </si>
  <si>
    <t>Пашенцев А.Г.</t>
  </si>
  <si>
    <t>Инженер по дефектации</t>
  </si>
  <si>
    <t>(совм.Старков О.Е.)</t>
  </si>
  <si>
    <t>Гущина Е.А.</t>
  </si>
  <si>
    <t xml:space="preserve">Экономист ОМТС </t>
  </si>
  <si>
    <t>Назаров А.В.</t>
  </si>
  <si>
    <t>Быкова А.В.</t>
  </si>
  <si>
    <t>Адамович АВ</t>
  </si>
  <si>
    <t>Попова  И.А.</t>
  </si>
  <si>
    <t>Гладышев А.Д.</t>
  </si>
  <si>
    <t>Иноземцева Л.Ф.</t>
  </si>
  <si>
    <t>Лапкин М.В.</t>
  </si>
  <si>
    <t>Слесарев А.Ю.</t>
  </si>
  <si>
    <t>Ганихин О.Н.</t>
  </si>
  <si>
    <t>Болтенко Н.Н.</t>
  </si>
  <si>
    <t>Пономарев ИА</t>
  </si>
  <si>
    <t>Шадрин ВМ</t>
  </si>
  <si>
    <t>Загнетная ОН</t>
  </si>
  <si>
    <t>Инженер по подготовке производства</t>
  </si>
  <si>
    <t>Карельская ГА</t>
  </si>
  <si>
    <t>Раевская Е.С.</t>
  </si>
  <si>
    <t>Специалист отдела по охране тр.</t>
  </si>
  <si>
    <t>Тюрин А.С.</t>
  </si>
  <si>
    <t>Шенк А.В.</t>
  </si>
  <si>
    <t>Анисимов А.В.</t>
  </si>
  <si>
    <t>Комаровский Е.А.</t>
  </si>
  <si>
    <t>Бакан Т.А.</t>
  </si>
  <si>
    <t xml:space="preserve">Заместитель начальника </t>
  </si>
  <si>
    <t>Половников Д.А.</t>
  </si>
  <si>
    <t>Алешин Г.В.(совм.)</t>
  </si>
  <si>
    <t>Шубина М.А.</t>
  </si>
  <si>
    <t>Лужкова О.К.</t>
  </si>
  <si>
    <t>Начальник  финансово-экономической службы</t>
  </si>
  <si>
    <t xml:space="preserve">Отдел ценообразования </t>
  </si>
  <si>
    <t>Планово-экономический отдел</t>
  </si>
  <si>
    <t>Управление казначейских операций</t>
  </si>
  <si>
    <t>Начальник управления казначейских операций</t>
  </si>
  <si>
    <t>Расчетный отдел</t>
  </si>
  <si>
    <t>Донскова Ю.С.</t>
  </si>
  <si>
    <t>Специалист отдела контроля исполнения</t>
  </si>
  <si>
    <t>Черепанова Н.В.</t>
  </si>
  <si>
    <t>Ведущий специалист по подбору и развитию персонала</t>
  </si>
  <si>
    <t>Ведущий менеджер по персоналу</t>
  </si>
  <si>
    <t>Оноприенко А.А.</t>
  </si>
  <si>
    <t>Литвиненко Н.А.</t>
  </si>
  <si>
    <t xml:space="preserve">ШТАТНОЕ РАСПИСАНИЕ руководителей и специалистов </t>
  </si>
  <si>
    <t>ПриходькоТ.А.</t>
  </si>
  <si>
    <t>Яковлева И.П.</t>
  </si>
  <si>
    <t>Авиационный учебный центр</t>
  </si>
  <si>
    <t>Гуров Ю.Ф.</t>
  </si>
  <si>
    <t>Начальник учебного центра</t>
  </si>
  <si>
    <t>Поливанов Д.А.</t>
  </si>
  <si>
    <t>Зам.начальника учебного центра</t>
  </si>
  <si>
    <t>Сиротина Т.В.</t>
  </si>
  <si>
    <t>Ведущий специалист по обучению персонала</t>
  </si>
  <si>
    <t>Златомрежева А.А.</t>
  </si>
  <si>
    <t>Специалист по методической работе</t>
  </si>
  <si>
    <t>Тимофеев Д.А.</t>
  </si>
  <si>
    <t>Преподаватель</t>
  </si>
  <si>
    <t>Седых К.Н.</t>
  </si>
  <si>
    <t>Завьялов И.В.</t>
  </si>
  <si>
    <t>Денисова ОА</t>
  </si>
  <si>
    <t>перс.</t>
  </si>
  <si>
    <t>Механик</t>
  </si>
  <si>
    <t>Добрыгин ВВ</t>
  </si>
  <si>
    <t>Начальник участка клепки</t>
  </si>
  <si>
    <t>Заместитель начальника ОВР</t>
  </si>
  <si>
    <t>Миллер В.А.</t>
  </si>
  <si>
    <t>Агафонова Т.Н.</t>
  </si>
  <si>
    <t xml:space="preserve">Гаврилова А.С.            </t>
  </si>
  <si>
    <t>Ляхов Д.А.</t>
  </si>
  <si>
    <t>Управляющий  директор</t>
  </si>
  <si>
    <t>Советник Управляющего директора</t>
  </si>
  <si>
    <t>Директор по экономике и финансам</t>
  </si>
  <si>
    <t>Коммерческий директор</t>
  </si>
  <si>
    <t>Первый заместитель управляющего директора-Главный инженер</t>
  </si>
  <si>
    <t>Директор по качеству</t>
  </si>
  <si>
    <t>Директор по летным испытаниям и техническому обслуживанию</t>
  </si>
  <si>
    <t>Директор по безопасности</t>
  </si>
  <si>
    <t>Специалист по эксплуатации вертолета и его систем</t>
  </si>
  <si>
    <t>Специалист по эксплуатации двигателей и главного редуктора</t>
  </si>
  <si>
    <t>Специалист по эксплуатации  систем АиРЭО</t>
  </si>
  <si>
    <t>Переводчик</t>
  </si>
  <si>
    <t>Киселев Д.В.</t>
  </si>
  <si>
    <t>Пирожкова О.А.</t>
  </si>
  <si>
    <t>Завьялова О.В.</t>
  </si>
  <si>
    <t>Лебедев В.А.</t>
  </si>
  <si>
    <t>Бусыргин Е.Г.</t>
  </si>
  <si>
    <t>Башкова М.А.</t>
  </si>
  <si>
    <t>Управляющий  директор ОАО "НАРЗ"</t>
  </si>
  <si>
    <t>Ершов В.И.</t>
  </si>
  <si>
    <t>Кинева Т.В.</t>
  </si>
  <si>
    <t>Ведущий инженер-технолог</t>
  </si>
  <si>
    <t>Джумалалиев М.М.</t>
  </si>
  <si>
    <t>Оклад</t>
  </si>
  <si>
    <t>действ.</t>
  </si>
  <si>
    <t>____________________Ю.Н. Липатников</t>
  </si>
  <si>
    <t>Отдел по мотивации и компенсациям</t>
  </si>
  <si>
    <t xml:space="preserve">Начальник отдела </t>
  </si>
  <si>
    <t>Ведущий специалист</t>
  </si>
  <si>
    <t>Оклад с коэф</t>
  </si>
  <si>
    <t>принят</t>
  </si>
  <si>
    <t>уволен</t>
  </si>
  <si>
    <t>ввод штатной единицы</t>
  </si>
  <si>
    <t>исключение штатной единицы</t>
  </si>
  <si>
    <t>Заместель управляющего директора по управлению персоналом</t>
  </si>
  <si>
    <t>Белявский А.В.уволен 26.04.13</t>
  </si>
  <si>
    <t>Аксарин И.А. уволен 03.06.13</t>
  </si>
  <si>
    <t>Хохломин Р.А. уволен 07.06.13</t>
  </si>
  <si>
    <t>Слюдкин  В.Г. Уволен 24.05.13</t>
  </si>
  <si>
    <t>Шемшетдинов Э.Ш. уволен 11.06.13</t>
  </si>
  <si>
    <t>Иванченко АА уволен 05.06.13</t>
  </si>
  <si>
    <t>Губская И.А. уволена 03.06.13</t>
  </si>
  <si>
    <t>Радько И.Ю. уволен 30.04.13</t>
  </si>
  <si>
    <t>Николаев ВД уволен 06.06.13</t>
  </si>
  <si>
    <t>Лерке Д.В. Уволен 18.06.13</t>
  </si>
  <si>
    <t>Зайченко Е.Н. уволена 20.05.13</t>
  </si>
  <si>
    <t>Таратайко О. В.принята 22.05.13</t>
  </si>
  <si>
    <t>Субботина И. А. принята 22.04.13</t>
  </si>
  <si>
    <t xml:space="preserve">Попова И. А. принята 08.04.13 </t>
  </si>
  <si>
    <t>Примечание</t>
  </si>
  <si>
    <t xml:space="preserve"> на 30.07.2013 г.</t>
  </si>
  <si>
    <t>Заверуха А. Н.</t>
  </si>
  <si>
    <t>Прием приказ №740 от 10.04.2013</t>
  </si>
  <si>
    <t>Таратайко О. В.</t>
  </si>
  <si>
    <t>Штатные единицы</t>
  </si>
  <si>
    <t xml:space="preserve">Субботина И. А. </t>
  </si>
  <si>
    <t>Попова И. А. совместитель</t>
  </si>
  <si>
    <r>
      <t xml:space="preserve">Мансуров Д. </t>
    </r>
    <r>
      <rPr>
        <u val="single"/>
        <sz val="10"/>
        <rFont val="Arial"/>
        <family val="2"/>
      </rPr>
      <t>Г.</t>
    </r>
  </si>
  <si>
    <t>Принят  приказ № 523 от 22.04.13 оклад 32580 руб.</t>
  </si>
  <si>
    <t>Заиченко А. В. Уволена 23.07.13 г.</t>
  </si>
  <si>
    <t>Оклад 75000 пр.№1567 от18.04.13 Сперанский О. А. уволен 19.07.2013</t>
  </si>
  <si>
    <t>Котова Е.Б.уволена17.06.2013, исполняет обязанности Лужкова О. К.</t>
  </si>
  <si>
    <t>Якуба Н.И.уволена 31.05.13 Документовед исключена 31.05.13</t>
  </si>
  <si>
    <t>Инженер автоматизированной обучающей системы исключена пр.№437 от10.06.13</t>
  </si>
  <si>
    <t>Инженер автоматизированной обучающей системы исключена пр.№437 от10.06.14</t>
  </si>
  <si>
    <t>Инженер автоматизированной обучающей системы исключена пр.№437 от10.06.15</t>
  </si>
  <si>
    <t>Менеджер исключена пр. №438 от 10.06.13</t>
  </si>
  <si>
    <t>Диспетчер исключена пр. № 438 от 10.06.13 (как менеджер по заказам)</t>
  </si>
  <si>
    <t>Документовед исключена пр.№ 438 от 10.06.13</t>
  </si>
  <si>
    <t>Инженер по сертификации исключена пр.№438 от 10.06.13</t>
  </si>
  <si>
    <t>Ведущий инженер технолог исключена пр. №438 от 10.06.13</t>
  </si>
  <si>
    <t>Зам.начальника комплек. Исключена пр. №438 от 10.06.13</t>
  </si>
  <si>
    <t>Мастер уч.разборки исключена пр. № 438 от 10.06.13</t>
  </si>
  <si>
    <t xml:space="preserve">преподователь АУЦ (введена пр. № 437 от 10.06.13) </t>
  </si>
  <si>
    <t>Киселеву персон.надб. Пр. №501 от 02.07.2013</t>
  </si>
  <si>
    <t>Переподчинение управ. Директору Пр. № 508 от 08.07.13</t>
  </si>
  <si>
    <t>Должностной</t>
  </si>
  <si>
    <t>Ведущий специалист по обучению персонала исключена пр.№ 502 от 02.07.13</t>
  </si>
  <si>
    <t>Агеенко С.Г. переведена в отдел персонала Пр.3382 от 01.07.13</t>
  </si>
  <si>
    <t>Менеджер по персоналу исключена Пр. № 502 от 01.07.13</t>
  </si>
  <si>
    <t>Доплата за радиационную безопасность пр.№ 535 от 19.07.2013</t>
  </si>
  <si>
    <t>секр Пр. № 521 от 10.07.13, доплата за гл. бух прю ВР № 27-УК/К от 18.06.13</t>
  </si>
  <si>
    <t>Служба региональных программ</t>
  </si>
  <si>
    <t>Начальник службы региональных программ</t>
  </si>
  <si>
    <t>Заместитель начальника службы региональных программ</t>
  </si>
  <si>
    <t>Шевелев В. В.</t>
  </si>
  <si>
    <t xml:space="preserve">инженер </t>
  </si>
  <si>
    <t>Инженер по организации управления производством</t>
  </si>
  <si>
    <t>Бобылев Ю. С.</t>
  </si>
  <si>
    <t>Резван А. Г.</t>
  </si>
  <si>
    <t xml:space="preserve">Ввод с 01.07.2013 Пр.№ 548 от 25.07.2013  </t>
  </si>
  <si>
    <t>Отдел по защите государственной тайны и мобилизационной работе</t>
  </si>
  <si>
    <t>Ввод с 01.08.2013 Пр. № 551 от 25.07.2013</t>
  </si>
  <si>
    <t>Специалист по специальной и мобилизационной работе</t>
  </si>
  <si>
    <t>итого</t>
  </si>
  <si>
    <t>За ГО И ЧС с 01.08.13 Пр. № 549 от 25.07.13</t>
  </si>
  <si>
    <t>Главный инженер проектов  поСЦ ТОиР исключена Пр. 438 от 10.06.13</t>
  </si>
  <si>
    <t>Воронова О. С. Принята 22.04.13</t>
  </si>
  <si>
    <t>Агеенко с. Г. введена пр.№ 502 от 02.07.13</t>
  </si>
  <si>
    <t>Бобылев Ю.С.переведен в СРП с 26.07.13</t>
  </si>
  <si>
    <t>Резван А. Г.переведен в СРП с 24.07.14</t>
  </si>
  <si>
    <t>Быховец А. С. Принят 05.08.13-04.08.14</t>
  </si>
  <si>
    <t>Петрухин А. А. принят 05.08.2013-04.08.2014</t>
  </si>
  <si>
    <t>Шарапов М. И. принят 05.08.13-04.08.13</t>
  </si>
  <si>
    <t>Специалист по эксплуатации систем АиРЭО</t>
  </si>
  <si>
    <t>Юсупов С.В. С 01.08.2013</t>
  </si>
  <si>
    <t>Инженер по тех.обслуж. АТ(по классификатору ВиД)</t>
  </si>
  <si>
    <t>Врач невролог цехов.</t>
  </si>
  <si>
    <t>Введена Пр №580 от 05.08.2013</t>
  </si>
  <si>
    <t>Юликов П. А.</t>
  </si>
  <si>
    <t>Молодыко Г.И.</t>
  </si>
  <si>
    <t>Главный специалист отдела по охране труда, промышленной и экологической безопасности</t>
  </si>
  <si>
    <t>Доплата 10 % за кадастровую документацию</t>
  </si>
  <si>
    <t>Карагодин А. М.</t>
  </si>
  <si>
    <t>БТК ПК-1</t>
  </si>
  <si>
    <t>БТК ПК-2</t>
  </si>
  <si>
    <t>БТК ПК-3</t>
  </si>
  <si>
    <t>БТК ЛИК</t>
  </si>
  <si>
    <t>По кадровым документам инженер</t>
  </si>
  <si>
    <t>БТК ПК-5</t>
  </si>
  <si>
    <t>ОТК ОМТС</t>
  </si>
  <si>
    <t>на время декретного отпуска Климовой</t>
  </si>
  <si>
    <t>Конюхова ОВ уволена 20.07.13 Пр №003437</t>
  </si>
  <si>
    <t>Представительство ОАО "НАРЗ" г. Москва</t>
  </si>
  <si>
    <t>Детков С. Н.</t>
  </si>
  <si>
    <t xml:space="preserve">Заместитель начальника отдела </t>
  </si>
  <si>
    <t>Козлачков Е. Н.</t>
  </si>
  <si>
    <t>Мухарямов Р. Р.</t>
  </si>
  <si>
    <t xml:space="preserve">Начальник участка </t>
  </si>
  <si>
    <t>Начальник участка АиРЭО</t>
  </si>
  <si>
    <t>Печорин В. А. с 12.08-11.10.13</t>
  </si>
  <si>
    <t>Антошин В.Н.уволен 01.08.13</t>
  </si>
  <si>
    <t xml:space="preserve">Останина О.П. </t>
  </si>
  <si>
    <t>Филиппов А.С.(совм.)</t>
  </si>
  <si>
    <t>Инженер по техничесим средствам охраны</t>
  </si>
  <si>
    <t>Тюрин С. А.принят 12.08.13</t>
  </si>
  <si>
    <t xml:space="preserve"> специалист по договорной работе введена 22.04.13</t>
  </si>
  <si>
    <t xml:space="preserve">Юрисконсульт искл. 01.05.13 Пр №334/1 от 30.04.13 </t>
  </si>
  <si>
    <t>Юхневич К.А.</t>
  </si>
  <si>
    <t>Джус Н.А.уволена 23.08.2013</t>
  </si>
  <si>
    <t>Мануйлов В.В уволен 20.08.13</t>
  </si>
  <si>
    <t>Морозова О. В. Принята 26.08.13</t>
  </si>
  <si>
    <t>Кечуткина Л. Н.</t>
  </si>
  <si>
    <t>перевод 19.08.13</t>
  </si>
  <si>
    <t>Сопин О. И.</t>
  </si>
  <si>
    <t>вред 4% с 01.11.13-31.03.14</t>
  </si>
  <si>
    <t xml:space="preserve">К-во штатных единиц </t>
  </si>
  <si>
    <t>Наименование должности</t>
  </si>
  <si>
    <t>Доплаты и надбавки</t>
  </si>
  <si>
    <t>%</t>
  </si>
  <si>
    <t>сумма, руб.</t>
  </si>
  <si>
    <t>поврем. - прем.</t>
  </si>
  <si>
    <t>Система оплаты труда</t>
  </si>
  <si>
    <t>категория персонала</t>
  </si>
  <si>
    <t>руководители</t>
  </si>
  <si>
    <t>специалисты</t>
  </si>
  <si>
    <t>рабочие</t>
  </si>
  <si>
    <t>IV</t>
  </si>
  <si>
    <t>Начальник цеха</t>
  </si>
  <si>
    <t>VI</t>
  </si>
  <si>
    <t>V</t>
  </si>
  <si>
    <t>Дефектовщик АТ</t>
  </si>
  <si>
    <t>поврем.-прем.</t>
  </si>
  <si>
    <t>III</t>
  </si>
  <si>
    <t>Пескоструйщик</t>
  </si>
  <si>
    <t>Слесарь-инструментальщик</t>
  </si>
  <si>
    <t>Такелажник</t>
  </si>
  <si>
    <t>Транспортировщик систем оборудования</t>
  </si>
  <si>
    <t>Итого:</t>
  </si>
  <si>
    <t>поврем. -прем.</t>
  </si>
  <si>
    <t>РМС</t>
  </si>
  <si>
    <t xml:space="preserve"> Слесарь-ремонтник (5р.) Пр №562 от 27.02.13</t>
  </si>
  <si>
    <t>Электрогазосварщик</t>
  </si>
  <si>
    <t>Электрослужба</t>
  </si>
  <si>
    <t>Электромонтер по ремонту и обслуживанию электрооборудования (6р.)</t>
  </si>
  <si>
    <t>Электромонтер по ремонту и обслуживанию электрооборудования (5р.)</t>
  </si>
  <si>
    <t>ТТС</t>
  </si>
  <si>
    <t>Оператор котельного оборудования</t>
  </si>
  <si>
    <t>Электрогазосварщик (5р.)</t>
  </si>
  <si>
    <t>Слесарь -сантехник (дежурный)</t>
  </si>
  <si>
    <t>Слесарь КИПиА</t>
  </si>
  <si>
    <t>Слесарь-ремонтник 5 разряда</t>
  </si>
  <si>
    <t>Оператор очистных сооружений</t>
  </si>
  <si>
    <t>Монтажник санитарно-технического оборудования</t>
  </si>
  <si>
    <t>Аппаратчик химводоочистки</t>
  </si>
  <si>
    <t>РСУ</t>
  </si>
  <si>
    <t>Столяр строительный</t>
  </si>
  <si>
    <t>Плотник строительный</t>
  </si>
  <si>
    <t>Лифтер</t>
  </si>
  <si>
    <t xml:space="preserve">Кладовщик </t>
  </si>
  <si>
    <t>Стропальщик</t>
  </si>
  <si>
    <t xml:space="preserve">Такелажник </t>
  </si>
  <si>
    <t>итого РСС</t>
  </si>
  <si>
    <t>Итого рабочие</t>
  </si>
  <si>
    <t>Всего ОМТС</t>
  </si>
  <si>
    <t>итого ОГТ РСС</t>
  </si>
  <si>
    <t>Оператор копировальных и множительных машин</t>
  </si>
  <si>
    <t>Всего ОГТ</t>
  </si>
  <si>
    <t>Дефектоскопист рентгено-гаммаграфирования</t>
  </si>
  <si>
    <t>Лаборант химического анализа</t>
  </si>
  <si>
    <t>Слесарь по контрольно-измерительным приборам и автоматике</t>
  </si>
  <si>
    <t>Итого РСС</t>
  </si>
  <si>
    <t>Всего ЦЗЛ</t>
  </si>
  <si>
    <t xml:space="preserve"> Участок слесарный</t>
  </si>
  <si>
    <t>Слесарь по ремонту ЛА</t>
  </si>
  <si>
    <t>сдел.- прем.</t>
  </si>
  <si>
    <t>Комплектовщик АТ</t>
  </si>
  <si>
    <t>Участок баков</t>
  </si>
  <si>
    <t>Медник</t>
  </si>
  <si>
    <t>Участок трубопр-да,</t>
  </si>
  <si>
    <t>Зарядчик огнетушителей</t>
  </si>
  <si>
    <t>Слесарь по ремонту и изготовлению т/провода</t>
  </si>
  <si>
    <t xml:space="preserve">Участок клепки  </t>
  </si>
  <si>
    <t>Сборщик – клепальщик</t>
  </si>
  <si>
    <t>Итого Сборщик – клепальщик</t>
  </si>
  <si>
    <t xml:space="preserve">Жестянщик </t>
  </si>
  <si>
    <t>Прессовщик-вулканизаторщ</t>
  </si>
  <si>
    <t xml:space="preserve">V </t>
  </si>
  <si>
    <t xml:space="preserve">IV </t>
  </si>
  <si>
    <t>итого Прессовщик-вулканизаторщ</t>
  </si>
  <si>
    <t>Прессовщик-горячего стекла</t>
  </si>
  <si>
    <t>Сборщик рукавов</t>
  </si>
  <si>
    <t xml:space="preserve">Участок механический   </t>
  </si>
  <si>
    <t xml:space="preserve">Токарь  </t>
  </si>
  <si>
    <t xml:space="preserve">итого Токарь  </t>
  </si>
  <si>
    <t>Комплектовщик крепежа</t>
  </si>
  <si>
    <t xml:space="preserve">Шлифовщик </t>
  </si>
  <si>
    <t>Слесарь по изготовлению  и доводке деталей ЛА</t>
  </si>
  <si>
    <t>Должностной оклад /часовая тарифная ставка</t>
  </si>
  <si>
    <t>Структурное подразделение</t>
  </si>
  <si>
    <t>Наименование</t>
  </si>
  <si>
    <t>код</t>
  </si>
  <si>
    <t>Районный коэффициент</t>
  </si>
  <si>
    <t>Доплата за региональность</t>
  </si>
  <si>
    <t>Доплата за вредность</t>
  </si>
  <si>
    <t xml:space="preserve">Доплата за секретность </t>
  </si>
  <si>
    <t>Итого месячный ФОТ</t>
  </si>
  <si>
    <t>вред 4% с 01.11.13-31.03.15</t>
  </si>
  <si>
    <t>№ строки</t>
  </si>
  <si>
    <t>Участок по изготовлениюРТИ, руковов, стёкол,прессформ</t>
  </si>
  <si>
    <t xml:space="preserve">Электрогазосварщик </t>
  </si>
  <si>
    <t>ОАО "Новосибирский авиаремонтный завод"</t>
  </si>
  <si>
    <t>Штатное расписание</t>
  </si>
  <si>
    <t>шт.ед.</t>
  </si>
  <si>
    <t xml:space="preserve">Главный бухгалтер                                                                                                                                                                                                   </t>
  </si>
  <si>
    <t>Дирекция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</si>
</sst>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mmm/yyyy"/>
  </numFmts>
  <fonts count="45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 Cyr"/>
      <family val="0"/>
    </font>
    <font>
      <i/>
      <sz val="11"/>
      <name val="Arial"/>
      <family val="2"/>
    </font>
    <font>
      <b/>
      <sz val="10"/>
      <name val="Arial Cyr"/>
      <family val="0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sz val="11"/>
      <name val="Arial"/>
      <family val="2"/>
    </font>
    <font>
      <b/>
      <sz val="8"/>
      <name val="Arial Cyr"/>
      <family val="0"/>
    </font>
    <font>
      <b/>
      <i/>
      <sz val="10"/>
      <name val="Arial Cyr"/>
      <family val="0"/>
    </font>
    <font>
      <u val="single"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60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8" fillId="4" borderId="10" xfId="0" applyNumberFormat="1" applyFont="1" applyFill="1" applyBorder="1" applyAlignment="1">
      <alignment horizontal="center"/>
    </xf>
    <xf numFmtId="0" fontId="8" fillId="4" borderId="0" xfId="0" applyFont="1" applyFill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3" fontId="1" fillId="24" borderId="12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1" fillId="4" borderId="1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left" vertical="center" wrapText="1"/>
    </xf>
    <xf numFmtId="3" fontId="11" fillId="0" borderId="16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3" fontId="1" fillId="24" borderId="10" xfId="0" applyNumberFormat="1" applyFont="1" applyFill="1" applyBorder="1" applyAlignment="1">
      <alignment/>
    </xf>
    <xf numFmtId="1" fontId="1" fillId="24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center" wrapText="1"/>
    </xf>
    <xf numFmtId="3" fontId="3" fillId="24" borderId="10" xfId="0" applyNumberFormat="1" applyFont="1" applyFill="1" applyBorder="1" applyAlignment="1">
      <alignment horizontal="left"/>
    </xf>
    <xf numFmtId="1" fontId="3" fillId="24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1" fontId="1" fillId="24" borderId="10" xfId="0" applyNumberFormat="1" applyFont="1" applyFill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3" fontId="3" fillId="24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left" vertical="center" wrapText="1"/>
    </xf>
    <xf numFmtId="3" fontId="8" fillId="0" borderId="19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5" fillId="24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 horizontal="left" vertical="center" wrapText="1"/>
    </xf>
    <xf numFmtId="3" fontId="1" fillId="0" borderId="21" xfId="0" applyNumberFormat="1" applyFont="1" applyFill="1" applyBorder="1" applyAlignment="1">
      <alignment horizontal="center"/>
    </xf>
    <xf numFmtId="3" fontId="8" fillId="6" borderId="19" xfId="0" applyNumberFormat="1" applyFont="1" applyFill="1" applyBorder="1" applyAlignment="1">
      <alignment vertical="center" wrapText="1"/>
    </xf>
    <xf numFmtId="3" fontId="2" fillId="6" borderId="10" xfId="0" applyNumberFormat="1" applyFont="1" applyFill="1" applyBorder="1" applyAlignment="1">
      <alignment/>
    </xf>
    <xf numFmtId="3" fontId="2" fillId="6" borderId="10" xfId="0" applyNumberFormat="1" applyFont="1" applyFill="1" applyBorder="1" applyAlignment="1">
      <alignment vertical="center" wrapText="1"/>
    </xf>
    <xf numFmtId="3" fontId="0" fillId="6" borderId="10" xfId="0" applyNumberFormat="1" applyFont="1" applyFill="1" applyBorder="1" applyAlignment="1">
      <alignment vertical="center" wrapText="1"/>
    </xf>
    <xf numFmtId="3" fontId="1" fillId="6" borderId="10" xfId="0" applyNumberFormat="1" applyFont="1" applyFill="1" applyBorder="1" applyAlignment="1">
      <alignment vertical="center" wrapText="1"/>
    </xf>
    <xf numFmtId="3" fontId="4" fillId="6" borderId="10" xfId="0" applyNumberFormat="1" applyFont="1" applyFill="1" applyBorder="1" applyAlignment="1">
      <alignment vertical="center" wrapText="1"/>
    </xf>
    <xf numFmtId="3" fontId="1" fillId="6" borderId="10" xfId="0" applyNumberFormat="1" applyFont="1" applyFill="1" applyBorder="1" applyAlignment="1">
      <alignment/>
    </xf>
    <xf numFmtId="3" fontId="2" fillId="6" borderId="10" xfId="0" applyNumberFormat="1" applyFont="1" applyFill="1" applyBorder="1" applyAlignment="1">
      <alignment wrapText="1"/>
    </xf>
    <xf numFmtId="3" fontId="1" fillId="6" borderId="21" xfId="0" applyNumberFormat="1" applyFont="1" applyFill="1" applyBorder="1" applyAlignment="1">
      <alignment vertical="center" wrapText="1"/>
    </xf>
    <xf numFmtId="3" fontId="2" fillId="6" borderId="0" xfId="0" applyNumberFormat="1" applyFont="1" applyFill="1" applyAlignment="1">
      <alignment vertical="center" wrapText="1"/>
    </xf>
    <xf numFmtId="171" fontId="8" fillId="8" borderId="0" xfId="0" applyNumberFormat="1" applyFont="1" applyFill="1" applyBorder="1" applyAlignment="1">
      <alignment vertical="center" wrapText="1"/>
    </xf>
    <xf numFmtId="3" fontId="1" fillId="8" borderId="10" xfId="0" applyNumberFormat="1" applyFont="1" applyFill="1" applyBorder="1" applyAlignment="1">
      <alignment vertical="center" wrapText="1"/>
    </xf>
    <xf numFmtId="3" fontId="2" fillId="8" borderId="10" xfId="0" applyNumberFormat="1" applyFont="1" applyFill="1" applyBorder="1" applyAlignment="1">
      <alignment vertical="center" wrapText="1"/>
    </xf>
    <xf numFmtId="3" fontId="2" fillId="8" borderId="0" xfId="0" applyNumberFormat="1" applyFont="1" applyFill="1" applyAlignment="1">
      <alignment vertical="center" wrapText="1"/>
    </xf>
    <xf numFmtId="3" fontId="8" fillId="8" borderId="22" xfId="0" applyNumberFormat="1" applyFont="1" applyFill="1" applyBorder="1" applyAlignment="1">
      <alignment vertical="center" wrapText="1"/>
    </xf>
    <xf numFmtId="3" fontId="2" fillId="8" borderId="14" xfId="0" applyNumberFormat="1" applyFont="1" applyFill="1" applyBorder="1" applyAlignment="1">
      <alignment/>
    </xf>
    <xf numFmtId="3" fontId="1" fillId="8" borderId="14" xfId="0" applyNumberFormat="1" applyFont="1" applyFill="1" applyBorder="1" applyAlignment="1">
      <alignment vertical="center" wrapText="1"/>
    </xf>
    <xf numFmtId="3" fontId="4" fillId="8" borderId="14" xfId="0" applyNumberFormat="1" applyFont="1" applyFill="1" applyBorder="1" applyAlignment="1">
      <alignment vertical="center" wrapText="1"/>
    </xf>
    <xf numFmtId="3" fontId="1" fillId="8" borderId="14" xfId="0" applyNumberFormat="1" applyFont="1" applyFill="1" applyBorder="1" applyAlignment="1">
      <alignment/>
    </xf>
    <xf numFmtId="3" fontId="1" fillId="8" borderId="23" xfId="0" applyNumberFormat="1" applyFont="1" applyFill="1" applyBorder="1" applyAlignment="1">
      <alignment vertical="center" wrapText="1"/>
    </xf>
    <xf numFmtId="3" fontId="2" fillId="0" borderId="24" xfId="0" applyNumberFormat="1" applyFont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1" fillId="24" borderId="24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9" fillId="11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4" fillId="24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9" fillId="25" borderId="10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4" fillId="24" borderId="12" xfId="0" applyNumberFormat="1" applyFont="1" applyFill="1" applyBorder="1" applyAlignment="1">
      <alignment horizontal="center"/>
    </xf>
    <xf numFmtId="3" fontId="4" fillId="24" borderId="25" xfId="0" applyNumberFormat="1" applyFont="1" applyFill="1" applyBorder="1" applyAlignment="1">
      <alignment horizontal="center"/>
    </xf>
    <xf numFmtId="3" fontId="9" fillId="11" borderId="25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9" fillId="11" borderId="12" xfId="0" applyNumberFormat="1" applyFont="1" applyFill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8" fillId="6" borderId="22" xfId="0" applyNumberFormat="1" applyFont="1" applyFill="1" applyBorder="1" applyAlignment="1">
      <alignment vertical="center" wrapText="1"/>
    </xf>
    <xf numFmtId="3" fontId="2" fillId="6" borderId="14" xfId="0" applyNumberFormat="1" applyFont="1" applyFill="1" applyBorder="1" applyAlignment="1">
      <alignment vertical="center" wrapText="1"/>
    </xf>
    <xf numFmtId="3" fontId="4" fillId="6" borderId="14" xfId="0" applyNumberFormat="1" applyFont="1" applyFill="1" applyBorder="1" applyAlignment="1">
      <alignment vertical="center" wrapText="1"/>
    </xf>
    <xf numFmtId="3" fontId="1" fillId="6" borderId="14" xfId="0" applyNumberFormat="1" applyFont="1" applyFill="1" applyBorder="1" applyAlignment="1">
      <alignment/>
    </xf>
    <xf numFmtId="3" fontId="1" fillId="6" borderId="2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1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26" xfId="0" applyFont="1" applyFill="1" applyBorder="1" applyAlignment="1">
      <alignment/>
    </xf>
    <xf numFmtId="0" fontId="13" fillId="0" borderId="26" xfId="0" applyFont="1" applyFill="1" applyBorder="1" applyAlignment="1">
      <alignment horizontal="left" vertical="center" wrapText="1"/>
    </xf>
    <xf numFmtId="1" fontId="13" fillId="0" borderId="26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8" fillId="6" borderId="28" xfId="0" applyNumberFormat="1" applyFont="1" applyFill="1" applyBorder="1" applyAlignment="1">
      <alignment vertical="center" wrapText="1"/>
    </xf>
    <xf numFmtId="3" fontId="8" fillId="6" borderId="29" xfId="0" applyNumberFormat="1" applyFont="1" applyFill="1" applyBorder="1" applyAlignment="1">
      <alignment vertical="center" wrapText="1"/>
    </xf>
    <xf numFmtId="3" fontId="8" fillId="8" borderId="28" xfId="0" applyNumberFormat="1" applyFont="1" applyFill="1" applyBorder="1" applyAlignment="1">
      <alignment vertical="center" wrapText="1"/>
    </xf>
    <xf numFmtId="3" fontId="16" fillId="0" borderId="30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 horizontal="center"/>
    </xf>
    <xf numFmtId="3" fontId="16" fillId="0" borderId="32" xfId="0" applyNumberFormat="1" applyFont="1" applyBorder="1" applyAlignment="1">
      <alignment horizontal="center"/>
    </xf>
    <xf numFmtId="3" fontId="16" fillId="0" borderId="33" xfId="0" applyNumberFormat="1" applyFont="1" applyBorder="1" applyAlignment="1">
      <alignment horizontal="center"/>
    </xf>
    <xf numFmtId="3" fontId="16" fillId="0" borderId="34" xfId="0" applyNumberFormat="1" applyFont="1" applyBorder="1" applyAlignment="1">
      <alignment horizontal="center"/>
    </xf>
    <xf numFmtId="3" fontId="2" fillId="6" borderId="10" xfId="0" applyNumberFormat="1" applyFont="1" applyFill="1" applyBorder="1" applyAlignment="1">
      <alignment/>
    </xf>
    <xf numFmtId="3" fontId="9" fillId="5" borderId="12" xfId="0" applyNumberFormat="1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center" wrapText="1"/>
    </xf>
    <xf numFmtId="3" fontId="8" fillId="0" borderId="36" xfId="0" applyNumberFormat="1" applyFont="1" applyFill="1" applyBorder="1" applyAlignment="1">
      <alignment horizontal="center" wrapText="1"/>
    </xf>
    <xf numFmtId="3" fontId="8" fillId="0" borderId="19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1" fillId="26" borderId="37" xfId="0" applyNumberFormat="1" applyFont="1" applyFill="1" applyBorder="1" applyAlignment="1">
      <alignment horizontal="center"/>
    </xf>
    <xf numFmtId="3" fontId="2" fillId="26" borderId="0" xfId="0" applyNumberFormat="1" applyFont="1" applyFill="1" applyAlignment="1">
      <alignment/>
    </xf>
    <xf numFmtId="0" fontId="3" fillId="26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8" fillId="8" borderId="38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26" borderId="0" xfId="0" applyFont="1" applyFill="1" applyAlignment="1">
      <alignment horizontal="center"/>
    </xf>
    <xf numFmtId="0" fontId="0" fillId="10" borderId="0" xfId="0" applyFill="1" applyAlignment="1">
      <alignment horizontal="center" vertical="center" wrapText="1"/>
    </xf>
    <xf numFmtId="0" fontId="0" fillId="17" borderId="0" xfId="0" applyFill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left" vertical="center" wrapText="1"/>
    </xf>
    <xf numFmtId="3" fontId="9" fillId="10" borderId="12" xfId="0" applyNumberFormat="1" applyFont="1" applyFill="1" applyBorder="1" applyAlignment="1">
      <alignment horizontal="center"/>
    </xf>
    <xf numFmtId="3" fontId="9" fillId="10" borderId="10" xfId="0" applyNumberFormat="1" applyFont="1" applyFill="1" applyBorder="1" applyAlignment="1">
      <alignment horizontal="center"/>
    </xf>
    <xf numFmtId="3" fontId="9" fillId="10" borderId="25" xfId="0" applyNumberFormat="1" applyFont="1" applyFill="1" applyBorder="1" applyAlignment="1">
      <alignment horizontal="center"/>
    </xf>
    <xf numFmtId="3" fontId="9" fillId="27" borderId="25" xfId="0" applyNumberFormat="1" applyFont="1" applyFill="1" applyBorder="1" applyAlignment="1">
      <alignment horizontal="center"/>
    </xf>
    <xf numFmtId="3" fontId="9" fillId="27" borderId="10" xfId="0" applyNumberFormat="1" applyFont="1" applyFill="1" applyBorder="1" applyAlignment="1">
      <alignment horizontal="center"/>
    </xf>
    <xf numFmtId="3" fontId="2" fillId="8" borderId="0" xfId="0" applyNumberFormat="1" applyFont="1" applyFill="1" applyAlignment="1">
      <alignment/>
    </xf>
    <xf numFmtId="0" fontId="2" fillId="8" borderId="0" xfId="0" applyFont="1" applyFill="1" applyAlignment="1">
      <alignment/>
    </xf>
    <xf numFmtId="3" fontId="2" fillId="26" borderId="12" xfId="0" applyNumberFormat="1" applyFont="1" applyFill="1" applyBorder="1" applyAlignment="1">
      <alignment horizontal="center"/>
    </xf>
    <xf numFmtId="3" fontId="2" fillId="26" borderId="10" xfId="0" applyNumberFormat="1" applyFont="1" applyFill="1" applyBorder="1" applyAlignment="1">
      <alignment horizontal="left" wrapText="1"/>
    </xf>
    <xf numFmtId="1" fontId="2" fillId="17" borderId="10" xfId="0" applyNumberFormat="1" applyFont="1" applyFill="1" applyBorder="1" applyAlignment="1">
      <alignment horizontal="left" vertical="center" wrapText="1"/>
    </xf>
    <xf numFmtId="3" fontId="2" fillId="26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wrapText="1"/>
    </xf>
    <xf numFmtId="1" fontId="2" fillId="25" borderId="10" xfId="0" applyNumberFormat="1" applyFont="1" applyFill="1" applyBorder="1" applyAlignment="1">
      <alignment horizontal="left" vertical="center" wrapText="1"/>
    </xf>
    <xf numFmtId="3" fontId="2" fillId="25" borderId="10" xfId="0" applyNumberFormat="1" applyFont="1" applyFill="1" applyBorder="1" applyAlignment="1">
      <alignment vertical="center" wrapText="1"/>
    </xf>
    <xf numFmtId="3" fontId="2" fillId="25" borderId="14" xfId="0" applyNumberFormat="1" applyFont="1" applyFill="1" applyBorder="1" applyAlignment="1">
      <alignment vertical="center" wrapText="1"/>
    </xf>
    <xf numFmtId="3" fontId="2" fillId="25" borderId="14" xfId="0" applyNumberFormat="1" applyFont="1" applyFill="1" applyBorder="1" applyAlignment="1">
      <alignment/>
    </xf>
    <xf numFmtId="3" fontId="9" fillId="25" borderId="12" xfId="0" applyNumberFormat="1" applyFont="1" applyFill="1" applyBorder="1" applyAlignment="1">
      <alignment horizontal="center"/>
    </xf>
    <xf numFmtId="3" fontId="9" fillId="25" borderId="10" xfId="0" applyNumberFormat="1" applyFont="1" applyFill="1" applyBorder="1" applyAlignment="1">
      <alignment horizontal="center"/>
    </xf>
    <xf numFmtId="3" fontId="9" fillId="25" borderId="25" xfId="0" applyNumberFormat="1" applyFont="1" applyFill="1" applyBorder="1" applyAlignment="1">
      <alignment horizontal="center"/>
    </xf>
    <xf numFmtId="3" fontId="2" fillId="25" borderId="24" xfId="0" applyNumberFormat="1" applyFont="1" applyFill="1" applyBorder="1" applyAlignment="1">
      <alignment horizontal="center"/>
    </xf>
    <xf numFmtId="3" fontId="2" fillId="25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wrapText="1"/>
    </xf>
    <xf numFmtId="3" fontId="1" fillId="25" borderId="10" xfId="0" applyNumberFormat="1" applyFont="1" applyFill="1" applyBorder="1" applyAlignment="1">
      <alignment/>
    </xf>
    <xf numFmtId="3" fontId="1" fillId="25" borderId="10" xfId="0" applyNumberFormat="1" applyFont="1" applyFill="1" applyBorder="1" applyAlignment="1">
      <alignment horizontal="center"/>
    </xf>
    <xf numFmtId="0" fontId="1" fillId="25" borderId="0" xfId="0" applyFont="1" applyFill="1" applyAlignment="1">
      <alignment/>
    </xf>
    <xf numFmtId="3" fontId="1" fillId="26" borderId="39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24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24" borderId="27" xfId="0" applyNumberFormat="1" applyFont="1" applyFill="1" applyBorder="1" applyAlignment="1">
      <alignment horizontal="center"/>
    </xf>
    <xf numFmtId="3" fontId="1" fillId="25" borderId="14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2" fillId="25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3" fontId="2" fillId="16" borderId="10" xfId="0" applyNumberFormat="1" applyFont="1" applyFill="1" applyBorder="1" applyAlignment="1">
      <alignment wrapText="1"/>
    </xf>
    <xf numFmtId="3" fontId="2" fillId="25" borderId="12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left" wrapText="1"/>
    </xf>
    <xf numFmtId="3" fontId="2" fillId="17" borderId="10" xfId="0" applyNumberFormat="1" applyFont="1" applyFill="1" applyBorder="1" applyAlignment="1">
      <alignment horizontal="left" wrapText="1"/>
    </xf>
    <xf numFmtId="1" fontId="2" fillId="10" borderId="10" xfId="0" applyNumberFormat="1" applyFont="1" applyFill="1" applyBorder="1" applyAlignment="1">
      <alignment horizontal="left" vertical="center" wrapText="1"/>
    </xf>
    <xf numFmtId="3" fontId="2" fillId="10" borderId="10" xfId="0" applyNumberFormat="1" applyFont="1" applyFill="1" applyBorder="1" applyAlignment="1">
      <alignment horizontal="center"/>
    </xf>
    <xf numFmtId="3" fontId="1" fillId="25" borderId="10" xfId="0" applyNumberFormat="1" applyFont="1" applyFill="1" applyBorder="1" applyAlignment="1">
      <alignment vertical="center" wrapText="1"/>
    </xf>
    <xf numFmtId="3" fontId="1" fillId="25" borderId="14" xfId="0" applyNumberFormat="1" applyFont="1" applyFill="1" applyBorder="1" applyAlignment="1">
      <alignment vertical="center" wrapText="1"/>
    </xf>
    <xf numFmtId="3" fontId="2" fillId="25" borderId="0" xfId="0" applyNumberFormat="1" applyFont="1" applyFill="1" applyAlignment="1">
      <alignment/>
    </xf>
    <xf numFmtId="3" fontId="2" fillId="25" borderId="10" xfId="0" applyNumberFormat="1" applyFont="1" applyFill="1" applyBorder="1" applyAlignment="1">
      <alignment/>
    </xf>
    <xf numFmtId="3" fontId="2" fillId="25" borderId="14" xfId="0" applyNumberFormat="1" applyFont="1" applyFill="1" applyBorder="1" applyAlignment="1">
      <alignment horizontal="center"/>
    </xf>
    <xf numFmtId="3" fontId="2" fillId="25" borderId="14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wrapText="1"/>
    </xf>
    <xf numFmtId="3" fontId="2" fillId="24" borderId="12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vertical="center" wrapText="1"/>
    </xf>
    <xf numFmtId="3" fontId="1" fillId="24" borderId="14" xfId="0" applyNumberFormat="1" applyFont="1" applyFill="1" applyBorder="1" applyAlignment="1">
      <alignment vertical="center" wrapText="1"/>
    </xf>
    <xf numFmtId="3" fontId="2" fillId="24" borderId="14" xfId="0" applyNumberFormat="1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 horizontal="center"/>
    </xf>
    <xf numFmtId="3" fontId="2" fillId="24" borderId="14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wrapText="1"/>
    </xf>
    <xf numFmtId="3" fontId="2" fillId="24" borderId="0" xfId="0" applyNumberFormat="1" applyFont="1" applyFill="1" applyAlignment="1">
      <alignment/>
    </xf>
    <xf numFmtId="3" fontId="2" fillId="24" borderId="10" xfId="0" applyNumberFormat="1" applyFont="1" applyFill="1" applyBorder="1" applyAlignment="1">
      <alignment vertical="center" wrapText="1"/>
    </xf>
    <xf numFmtId="3" fontId="2" fillId="24" borderId="14" xfId="0" applyNumberFormat="1" applyFont="1" applyFill="1" applyBorder="1" applyAlignment="1">
      <alignment/>
    </xf>
    <xf numFmtId="1" fontId="5" fillId="24" borderId="10" xfId="0" applyNumberFormat="1" applyFont="1" applyFill="1" applyBorder="1" applyAlignment="1">
      <alignment horizontal="center" vertical="center" wrapText="1"/>
    </xf>
    <xf numFmtId="3" fontId="3" fillId="26" borderId="4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3" fontId="2" fillId="25" borderId="10" xfId="0" applyNumberFormat="1" applyFont="1" applyFill="1" applyBorder="1" applyAlignment="1">
      <alignment horizontal="left" wrapText="1"/>
    </xf>
    <xf numFmtId="3" fontId="2" fillId="27" borderId="10" xfId="0" applyNumberFormat="1" applyFont="1" applyFill="1" applyBorder="1" applyAlignment="1">
      <alignment wrapText="1"/>
    </xf>
    <xf numFmtId="3" fontId="2" fillId="12" borderId="10" xfId="0" applyNumberFormat="1" applyFont="1" applyFill="1" applyBorder="1" applyAlignment="1">
      <alignment wrapText="1"/>
    </xf>
    <xf numFmtId="1" fontId="1" fillId="25" borderId="10" xfId="0" applyNumberFormat="1" applyFont="1" applyFill="1" applyBorder="1" applyAlignment="1">
      <alignment horizontal="center" vertical="center" wrapText="1"/>
    </xf>
    <xf numFmtId="3" fontId="4" fillId="25" borderId="12" xfId="0" applyNumberFormat="1" applyFont="1" applyFill="1" applyBorder="1" applyAlignment="1">
      <alignment horizontal="center"/>
    </xf>
    <xf numFmtId="3" fontId="4" fillId="25" borderId="10" xfId="0" applyNumberFormat="1" applyFont="1" applyFill="1" applyBorder="1" applyAlignment="1">
      <alignment horizontal="center"/>
    </xf>
    <xf numFmtId="3" fontId="4" fillId="25" borderId="25" xfId="0" applyNumberFormat="1" applyFont="1" applyFill="1" applyBorder="1" applyAlignment="1">
      <alignment horizontal="center"/>
    </xf>
    <xf numFmtId="3" fontId="1" fillId="25" borderId="24" xfId="0" applyNumberFormat="1" applyFont="1" applyFill="1" applyBorder="1" applyAlignment="1">
      <alignment horizontal="center"/>
    </xf>
    <xf numFmtId="3" fontId="2" fillId="1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20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3" fontId="1" fillId="24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1" fontId="13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3" fontId="19" fillId="0" borderId="0" xfId="0" applyNumberFormat="1" applyFont="1" applyFill="1" applyBorder="1" applyAlignment="1">
      <alignment horizontal="left"/>
    </xf>
    <xf numFmtId="3" fontId="18" fillId="0" borderId="10" xfId="0" applyNumberFormat="1" applyFont="1" applyFill="1" applyBorder="1" applyAlignment="1">
      <alignment horizontal="left"/>
    </xf>
    <xf numFmtId="3" fontId="18" fillId="0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0" fillId="10" borderId="0" xfId="0" applyFill="1" applyAlignment="1">
      <alignment/>
    </xf>
    <xf numFmtId="9" fontId="0" fillId="0" borderId="0" xfId="58" applyFont="1" applyAlignment="1">
      <alignment/>
    </xf>
    <xf numFmtId="0" fontId="1" fillId="10" borderId="0" xfId="0" applyFont="1" applyFill="1" applyAlignment="1">
      <alignment/>
    </xf>
    <xf numFmtId="0" fontId="2" fillId="25" borderId="0" xfId="0" applyFont="1" applyFill="1" applyAlignment="1">
      <alignment/>
    </xf>
    <xf numFmtId="0" fontId="2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21" fillId="0" borderId="0" xfId="0" applyFont="1" applyAlignment="1">
      <alignment/>
    </xf>
    <xf numFmtId="0" fontId="21" fillId="11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3" fontId="19" fillId="10" borderId="10" xfId="0" applyNumberFormat="1" applyFont="1" applyFill="1" applyBorder="1" applyAlignment="1">
      <alignment horizontal="left"/>
    </xf>
    <xf numFmtId="3" fontId="18" fillId="10" borderId="10" xfId="0" applyNumberFormat="1" applyFont="1" applyFill="1" applyBorder="1" applyAlignment="1">
      <alignment horizontal="left"/>
    </xf>
    <xf numFmtId="0" fontId="2" fillId="10" borderId="0" xfId="0" applyFont="1" applyFill="1" applyBorder="1" applyAlignment="1">
      <alignment/>
    </xf>
    <xf numFmtId="0" fontId="20" fillId="10" borderId="10" xfId="0" applyFont="1" applyFill="1" applyBorder="1" applyAlignment="1">
      <alignment/>
    </xf>
    <xf numFmtId="0" fontId="20" fillId="10" borderId="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0" fillId="0" borderId="0" xfId="0" applyBorder="1" applyAlignment="1">
      <alignment/>
    </xf>
    <xf numFmtId="3" fontId="19" fillId="24" borderId="10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3" fontId="8" fillId="1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10" borderId="0" xfId="0" applyFill="1" applyBorder="1" applyAlignment="1">
      <alignment wrapText="1"/>
    </xf>
    <xf numFmtId="0" fontId="0" fillId="10" borderId="0" xfId="0" applyFill="1" applyBorder="1" applyAlignment="1">
      <alignment/>
    </xf>
    <xf numFmtId="0" fontId="2" fillId="25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9" fontId="0" fillId="0" borderId="0" xfId="58" applyFont="1" applyBorder="1" applyAlignment="1">
      <alignment wrapText="1"/>
    </xf>
    <xf numFmtId="9" fontId="0" fillId="0" borderId="0" xfId="58" applyFont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8" fillId="10" borderId="0" xfId="0" applyFont="1" applyFill="1" applyBorder="1" applyAlignment="1">
      <alignment wrapText="1"/>
    </xf>
    <xf numFmtId="0" fontId="8" fillId="10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8" fillId="24" borderId="0" xfId="0" applyFont="1" applyFill="1" applyBorder="1" applyAlignment="1">
      <alignment/>
    </xf>
    <xf numFmtId="3" fontId="2" fillId="25" borderId="0" xfId="0" applyNumberFormat="1" applyFont="1" applyFill="1" applyAlignment="1">
      <alignment horizontal="right" vertical="center" wrapText="1"/>
    </xf>
    <xf numFmtId="3" fontId="1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/>
    </xf>
    <xf numFmtId="1" fontId="22" fillId="0" borderId="10" xfId="0" applyNumberFormat="1" applyFont="1" applyBorder="1" applyAlignment="1">
      <alignment horizontal="left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left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10" borderId="10" xfId="0" applyNumberFormat="1" applyFont="1" applyFill="1" applyBorder="1" applyAlignment="1">
      <alignment horizontal="center" vertical="center" wrapText="1"/>
    </xf>
    <xf numFmtId="0" fontId="18" fillId="0" borderId="10" xfId="53" applyFont="1" applyBorder="1">
      <alignment/>
      <protection/>
    </xf>
    <xf numFmtId="9" fontId="22" fillId="0" borderId="10" xfId="58" applyFont="1" applyBorder="1" applyAlignment="1">
      <alignment/>
    </xf>
    <xf numFmtId="0" fontId="18" fillId="0" borderId="10" xfId="53" applyFont="1" applyBorder="1" applyAlignment="1">
      <alignment wrapText="1"/>
      <protection/>
    </xf>
    <xf numFmtId="0" fontId="18" fillId="0" borderId="10" xfId="53" applyFont="1" applyBorder="1" applyAlignment="1">
      <alignment horizontal="center"/>
      <protection/>
    </xf>
    <xf numFmtId="0" fontId="23" fillId="10" borderId="10" xfId="0" applyFont="1" applyFill="1" applyBorder="1" applyAlignment="1">
      <alignment horizontal="left" vertical="center" wrapText="1"/>
    </xf>
    <xf numFmtId="1" fontId="23" fillId="24" borderId="10" xfId="0" applyNumberFormat="1" applyFont="1" applyFill="1" applyBorder="1" applyAlignment="1">
      <alignment horizontal="left" vertical="center" wrapText="1"/>
    </xf>
    <xf numFmtId="1" fontId="23" fillId="1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9" fontId="22" fillId="0" borderId="10" xfId="58" applyFont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1" fontId="22" fillId="25" borderId="10" xfId="0" applyNumberFormat="1" applyFont="1" applyFill="1" applyBorder="1" applyAlignment="1">
      <alignment horizontal="left" vertical="center" wrapText="1"/>
    </xf>
    <xf numFmtId="3" fontId="23" fillId="25" borderId="10" xfId="0" applyNumberFormat="1" applyFont="1" applyFill="1" applyBorder="1" applyAlignment="1">
      <alignment horizontal="center"/>
    </xf>
    <xf numFmtId="1" fontId="19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wrapText="1"/>
    </xf>
    <xf numFmtId="3" fontId="23" fillId="24" borderId="10" xfId="0" applyNumberFormat="1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1" fontId="19" fillId="1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2" fillId="0" borderId="10" xfId="0" applyFont="1" applyBorder="1" applyAlignment="1">
      <alignment wrapText="1"/>
    </xf>
    <xf numFmtId="0" fontId="22" fillId="11" borderId="10" xfId="0" applyFont="1" applyFill="1" applyBorder="1" applyAlignment="1">
      <alignment/>
    </xf>
    <xf numFmtId="0" fontId="22" fillId="11" borderId="10" xfId="0" applyFont="1" applyFill="1" applyBorder="1" applyAlignment="1">
      <alignment horizontal="center"/>
    </xf>
    <xf numFmtId="0" fontId="23" fillId="10" borderId="10" xfId="0" applyFont="1" applyFill="1" applyBorder="1" applyAlignment="1">
      <alignment horizontal="center"/>
    </xf>
    <xf numFmtId="0" fontId="22" fillId="10" borderId="10" xfId="0" applyFont="1" applyFill="1" applyBorder="1" applyAlignment="1">
      <alignment/>
    </xf>
    <xf numFmtId="3" fontId="23" fillId="1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10" borderId="10" xfId="0" applyFont="1" applyFill="1" applyBorder="1" applyAlignment="1">
      <alignment horizontal="center"/>
    </xf>
    <xf numFmtId="0" fontId="23" fillId="10" borderId="10" xfId="0" applyFont="1" applyFill="1" applyBorder="1" applyAlignment="1">
      <alignment horizontal="left"/>
    </xf>
    <xf numFmtId="0" fontId="23" fillId="10" borderId="10" xfId="0" applyFont="1" applyFill="1" applyBorder="1" applyAlignment="1">
      <alignment/>
    </xf>
    <xf numFmtId="3" fontId="23" fillId="24" borderId="10" xfId="0" applyNumberFormat="1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left"/>
    </xf>
    <xf numFmtId="0" fontId="23" fillId="24" borderId="10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49" fontId="23" fillId="25" borderId="10" xfId="0" applyNumberFormat="1" applyFont="1" applyFill="1" applyBorder="1" applyAlignment="1">
      <alignment horizontal="center"/>
    </xf>
    <xf numFmtId="49" fontId="23" fillId="25" borderId="10" xfId="0" applyNumberFormat="1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/>
    </xf>
    <xf numFmtId="3" fontId="18" fillId="25" borderId="10" xfId="0" applyNumberFormat="1" applyFont="1" applyFill="1" applyBorder="1" applyAlignment="1">
      <alignment horizontal="left"/>
    </xf>
    <xf numFmtId="3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/>
    </xf>
    <xf numFmtId="3" fontId="23" fillId="25" borderId="10" xfId="0" applyNumberFormat="1" applyFont="1" applyFill="1" applyBorder="1" applyAlignment="1">
      <alignment horizontal="right" vertical="center"/>
    </xf>
    <xf numFmtId="3" fontId="22" fillId="25" borderId="10" xfId="0" applyNumberFormat="1" applyFont="1" applyFill="1" applyBorder="1" applyAlignment="1">
      <alignment horizontal="right" vertical="center"/>
    </xf>
    <xf numFmtId="3" fontId="23" fillId="1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11" borderId="10" xfId="0" applyFont="1" applyFill="1" applyBorder="1" applyAlignment="1">
      <alignment horizontal="right" vertical="center"/>
    </xf>
    <xf numFmtId="0" fontId="23" fillId="10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22" fillId="11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25" borderId="0" xfId="0" applyNumberFormat="1" applyFont="1" applyFill="1" applyBorder="1" applyAlignment="1">
      <alignment horizontal="right" vertical="center"/>
    </xf>
    <xf numFmtId="3" fontId="0" fillId="25" borderId="0" xfId="0" applyNumberFormat="1" applyFont="1" applyFill="1" applyAlignment="1">
      <alignment horizontal="right" vertical="center"/>
    </xf>
    <xf numFmtId="3" fontId="0" fillId="25" borderId="0" xfId="0" applyNumberFormat="1" applyFont="1" applyFill="1" applyAlignment="1">
      <alignment horizontal="right" vertical="center"/>
    </xf>
    <xf numFmtId="3" fontId="1" fillId="25" borderId="0" xfId="0" applyNumberFormat="1" applyFont="1" applyFill="1" applyBorder="1" applyAlignment="1">
      <alignment horizontal="right" vertical="center"/>
    </xf>
    <xf numFmtId="4" fontId="22" fillId="25" borderId="10" xfId="0" applyNumberFormat="1" applyFont="1" applyFill="1" applyBorder="1" applyAlignment="1">
      <alignment vertical="center"/>
    </xf>
    <xf numFmtId="3" fontId="18" fillId="0" borderId="10" xfId="53" applyNumberFormat="1" applyFont="1" applyBorder="1" applyAlignment="1">
      <alignment horizontal="center"/>
      <protection/>
    </xf>
    <xf numFmtId="1" fontId="19" fillId="24" borderId="10" xfId="0" applyNumberFormat="1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9" fontId="23" fillId="10" borderId="10" xfId="58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8" fillId="0" borderId="33" xfId="0" applyNumberFormat="1" applyFont="1" applyFill="1" applyBorder="1" applyAlignment="1">
      <alignment vertical="center"/>
    </xf>
    <xf numFmtId="3" fontId="18" fillId="0" borderId="33" xfId="0" applyNumberFormat="1" applyFont="1" applyFill="1" applyBorder="1" applyAlignment="1">
      <alignment horizontal="left" vertical="center"/>
    </xf>
    <xf numFmtId="3" fontId="22" fillId="0" borderId="33" xfId="0" applyNumberFormat="1" applyFont="1" applyBorder="1" applyAlignment="1">
      <alignment horizontal="right" vertical="center" wrapText="1"/>
    </xf>
    <xf numFmtId="1" fontId="23" fillId="24" borderId="10" xfId="0" applyNumberFormat="1" applyFont="1" applyFill="1" applyBorder="1" applyAlignment="1">
      <alignment horizontal="right" vertical="center" wrapText="1"/>
    </xf>
    <xf numFmtId="3" fontId="23" fillId="10" borderId="10" xfId="0" applyNumberFormat="1" applyFont="1" applyFill="1" applyBorder="1" applyAlignment="1">
      <alignment horizontal="right" vertical="center" wrapText="1"/>
    </xf>
    <xf numFmtId="3" fontId="19" fillId="10" borderId="10" xfId="0" applyNumberFormat="1" applyFont="1" applyFill="1" applyBorder="1" applyAlignment="1">
      <alignment horizontal="center"/>
    </xf>
    <xf numFmtId="0" fontId="19" fillId="10" borderId="10" xfId="0" applyFont="1" applyFill="1" applyBorder="1" applyAlignment="1">
      <alignment horizontal="left"/>
    </xf>
    <xf numFmtId="0" fontId="22" fillId="11" borderId="10" xfId="0" applyFont="1" applyFill="1" applyBorder="1" applyAlignment="1">
      <alignment horizontal="left"/>
    </xf>
    <xf numFmtId="4" fontId="22" fillId="11" borderId="10" xfId="0" applyNumberFormat="1" applyFont="1" applyFill="1" applyBorder="1" applyAlignment="1">
      <alignment vertical="center"/>
    </xf>
    <xf numFmtId="3" fontId="2" fillId="25" borderId="0" xfId="0" applyNumberFormat="1" applyFont="1" applyFill="1" applyBorder="1" applyAlignment="1">
      <alignment horizontal="right" vertical="center" wrapText="1"/>
    </xf>
    <xf numFmtId="3" fontId="23" fillId="10" borderId="1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3" fontId="22" fillId="25" borderId="1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 wrapText="1"/>
    </xf>
    <xf numFmtId="3" fontId="1" fillId="25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25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Fill="1" applyAlignment="1">
      <alignment horizontal="right"/>
    </xf>
    <xf numFmtId="1" fontId="25" fillId="0" borderId="0" xfId="0" applyNumberFormat="1" applyFont="1" applyFill="1" applyAlignment="1">
      <alignment horizontal="center" vertical="center"/>
    </xf>
    <xf numFmtId="3" fontId="25" fillId="25" borderId="0" xfId="0" applyNumberFormat="1" applyFont="1" applyFill="1" applyAlignment="1">
      <alignment horizontal="right" vertical="center"/>
    </xf>
    <xf numFmtId="1" fontId="25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/>
    </xf>
    <xf numFmtId="3" fontId="1" fillId="24" borderId="0" xfId="0" applyNumberFormat="1" applyFont="1" applyFill="1" applyBorder="1" applyAlignment="1">
      <alignment/>
    </xf>
    <xf numFmtId="3" fontId="2" fillId="25" borderId="0" xfId="0" applyNumberFormat="1" applyFont="1" applyFill="1" applyBorder="1" applyAlignment="1">
      <alignment/>
    </xf>
    <xf numFmtId="3" fontId="1" fillId="10" borderId="0" xfId="0" applyNumberFormat="1" applyFont="1" applyFill="1" applyBorder="1" applyAlignment="1">
      <alignment/>
    </xf>
    <xf numFmtId="1" fontId="3" fillId="24" borderId="0" xfId="0" applyNumberFormat="1" applyFont="1" applyFill="1" applyBorder="1" applyAlignment="1">
      <alignment horizontal="center" vertical="center" wrapText="1"/>
    </xf>
    <xf numFmtId="3" fontId="2" fillId="1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11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10" borderId="0" xfId="0" applyFont="1" applyFill="1" applyBorder="1" applyAlignment="1">
      <alignment wrapText="1"/>
    </xf>
    <xf numFmtId="3" fontId="18" fillId="0" borderId="35" xfId="0" applyNumberFormat="1" applyFont="1" applyFill="1" applyBorder="1" applyAlignment="1">
      <alignment horizontal="center" vertical="center"/>
    </xf>
    <xf numFmtId="3" fontId="18" fillId="0" borderId="41" xfId="0" applyNumberFormat="1" applyFont="1" applyFill="1" applyBorder="1" applyAlignment="1">
      <alignment horizontal="center" vertical="center"/>
    </xf>
    <xf numFmtId="1" fontId="18" fillId="0" borderId="42" xfId="0" applyNumberFormat="1" applyFont="1" applyBorder="1" applyAlignment="1">
      <alignment horizontal="center" vertical="center" wrapText="1"/>
    </xf>
    <xf numFmtId="1" fontId="18" fillId="0" borderId="43" xfId="0" applyNumberFormat="1" applyFont="1" applyBorder="1" applyAlignment="1">
      <alignment horizontal="center" vertical="center" wrapText="1"/>
    </xf>
    <xf numFmtId="3" fontId="22" fillId="25" borderId="42" xfId="0" applyNumberFormat="1" applyFont="1" applyFill="1" applyBorder="1" applyAlignment="1">
      <alignment horizontal="center" vertical="center" wrapText="1"/>
    </xf>
    <xf numFmtId="3" fontId="22" fillId="0" borderId="42" xfId="0" applyNumberFormat="1" applyFont="1" applyBorder="1" applyAlignment="1">
      <alignment horizontal="center" vertical="center"/>
    </xf>
    <xf numFmtId="3" fontId="22" fillId="0" borderId="42" xfId="0" applyNumberFormat="1" applyFont="1" applyFill="1" applyBorder="1" applyAlignment="1">
      <alignment horizontal="center" vertical="center"/>
    </xf>
    <xf numFmtId="3" fontId="18" fillId="0" borderId="42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left" wrapText="1"/>
    </xf>
    <xf numFmtId="3" fontId="22" fillId="25" borderId="10" xfId="0" applyNumberFormat="1" applyFont="1" applyFill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3" fontId="23" fillId="10" borderId="10" xfId="0" applyNumberFormat="1" applyFont="1" applyFill="1" applyBorder="1" applyAlignment="1">
      <alignment horizontal="right" wrapText="1"/>
    </xf>
    <xf numFmtId="0" fontId="18" fillId="0" borderId="10" xfId="53" applyFont="1" applyBorder="1" applyAlignment="1">
      <alignment horizontal="left"/>
      <protection/>
    </xf>
    <xf numFmtId="0" fontId="18" fillId="0" borderId="10" xfId="53" applyFont="1" applyBorder="1" applyAlignment="1">
      <alignment horizontal="center" wrapText="1"/>
      <protection/>
    </xf>
    <xf numFmtId="3" fontId="18" fillId="0" borderId="10" xfId="53" applyNumberFormat="1" applyFont="1" applyBorder="1" applyAlignment="1">
      <alignment horizontal="center" wrapText="1"/>
      <protection/>
    </xf>
    <xf numFmtId="3" fontId="22" fillId="0" borderId="10" xfId="0" applyNumberFormat="1" applyFont="1" applyBorder="1" applyAlignment="1">
      <alignment/>
    </xf>
    <xf numFmtId="0" fontId="23" fillId="10" borderId="10" xfId="53" applyFont="1" applyFill="1" applyBorder="1" applyAlignment="1">
      <alignment horizontal="left"/>
      <protection/>
    </xf>
    <xf numFmtId="0" fontId="19" fillId="24" borderId="10" xfId="53" applyFont="1" applyFill="1" applyBorder="1" applyAlignment="1">
      <alignment horizontal="left"/>
      <protection/>
    </xf>
    <xf numFmtId="3" fontId="19" fillId="24" borderId="10" xfId="0" applyNumberFormat="1" applyFont="1" applyFill="1" applyBorder="1" applyAlignment="1">
      <alignment horizontal="right" vertical="center" wrapText="1"/>
    </xf>
    <xf numFmtId="1" fontId="19" fillId="24" borderId="10" xfId="0" applyNumberFormat="1" applyFont="1" applyFill="1" applyBorder="1" applyAlignment="1">
      <alignment horizontal="right" vertical="center" wrapText="1"/>
    </xf>
    <xf numFmtId="3" fontId="22" fillId="10" borderId="10" xfId="0" applyNumberFormat="1" applyFont="1" applyFill="1" applyBorder="1" applyAlignment="1">
      <alignment wrapText="1"/>
    </xf>
    <xf numFmtId="3" fontId="18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/>
    </xf>
    <xf numFmtId="1" fontId="23" fillId="10" borderId="10" xfId="0" applyNumberFormat="1" applyFont="1" applyFill="1" applyBorder="1" applyAlignment="1">
      <alignment horizontal="right" wrapText="1"/>
    </xf>
    <xf numFmtId="3" fontId="23" fillId="25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3" fontId="18" fillId="25" borderId="10" xfId="0" applyNumberFormat="1" applyFont="1" applyFill="1" applyBorder="1" applyAlignment="1">
      <alignment horizontal="center"/>
    </xf>
    <xf numFmtId="170" fontId="18" fillId="25" borderId="10" xfId="0" applyNumberFormat="1" applyFont="1" applyFill="1" applyBorder="1" applyAlignment="1">
      <alignment horizontal="center"/>
    </xf>
    <xf numFmtId="170" fontId="19" fillId="10" borderId="10" xfId="0" applyNumberFormat="1" applyFont="1" applyFill="1" applyBorder="1" applyAlignment="1">
      <alignment horizontal="center"/>
    </xf>
    <xf numFmtId="3" fontId="23" fillId="10" borderId="10" xfId="0" applyNumberFormat="1" applyFont="1" applyFill="1" applyBorder="1" applyAlignment="1">
      <alignment wrapText="1"/>
    </xf>
    <xf numFmtId="1" fontId="22" fillId="25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left" wrapText="1"/>
    </xf>
    <xf numFmtId="164" fontId="19" fillId="1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/>
    </xf>
    <xf numFmtId="4" fontId="22" fillId="11" borderId="10" xfId="0" applyNumberFormat="1" applyFont="1" applyFill="1" applyBorder="1" applyAlignment="1">
      <alignment horizontal="right" vertical="center"/>
    </xf>
    <xf numFmtId="1" fontId="22" fillId="11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1" fontId="19" fillId="10" borderId="10" xfId="0" applyNumberFormat="1" applyFont="1" applyFill="1" applyBorder="1" applyAlignment="1">
      <alignment horizontal="left" vertical="center" wrapText="1"/>
    </xf>
    <xf numFmtId="1" fontId="18" fillId="25" borderId="1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Alignment="1">
      <alignment/>
    </xf>
    <xf numFmtId="3" fontId="22" fillId="25" borderId="1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" fontId="22" fillId="0" borderId="10" xfId="58" applyNumberFormat="1" applyFont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18" fillId="25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3" fontId="18" fillId="0" borderId="36" xfId="0" applyNumberFormat="1" applyFont="1" applyFill="1" applyBorder="1" applyAlignment="1">
      <alignment vertical="center" wrapText="1"/>
    </xf>
    <xf numFmtId="3" fontId="18" fillId="0" borderId="45" xfId="0" applyNumberFormat="1" applyFont="1" applyFill="1" applyBorder="1" applyAlignment="1">
      <alignment vertical="center" wrapText="1"/>
    </xf>
    <xf numFmtId="3" fontId="18" fillId="0" borderId="35" xfId="0" applyNumberFormat="1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/>
    </xf>
    <xf numFmtId="0" fontId="22" fillId="10" borderId="10" xfId="0" applyFont="1" applyFill="1" applyBorder="1" applyAlignment="1">
      <alignment horizontal="left"/>
    </xf>
    <xf numFmtId="3" fontId="18" fillId="10" borderId="10" xfId="0" applyNumberFormat="1" applyFont="1" applyFill="1" applyBorder="1" applyAlignment="1">
      <alignment horizontal="left" wrapText="1"/>
    </xf>
    <xf numFmtId="3" fontId="18" fillId="24" borderId="10" xfId="0" applyNumberFormat="1" applyFont="1" applyFill="1" applyBorder="1" applyAlignment="1">
      <alignment horizontal="left" wrapText="1"/>
    </xf>
    <xf numFmtId="3" fontId="19" fillId="24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 vertical="center" wrapText="1"/>
    </xf>
    <xf numFmtId="3" fontId="22" fillId="1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1" fontId="18" fillId="0" borderId="19" xfId="0" applyNumberFormat="1" applyFont="1" applyBorder="1" applyAlignment="1">
      <alignment vertical="center" wrapText="1"/>
    </xf>
    <xf numFmtId="1" fontId="18" fillId="0" borderId="10" xfId="0" applyNumberFormat="1" applyFont="1" applyBorder="1" applyAlignment="1">
      <alignment vertical="center" wrapText="1"/>
    </xf>
    <xf numFmtId="1" fontId="18" fillId="0" borderId="33" xfId="0" applyNumberFormat="1" applyFont="1" applyBorder="1" applyAlignment="1">
      <alignment vertical="center" wrapText="1"/>
    </xf>
    <xf numFmtId="0" fontId="22" fillId="0" borderId="46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3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42" xfId="0" applyNumberFormat="1" applyFont="1" applyBorder="1" applyAlignment="1">
      <alignment horizontal="center" vertical="center" wrapText="1"/>
    </xf>
    <xf numFmtId="3" fontId="22" fillId="0" borderId="48" xfId="0" applyNumberFormat="1" applyFont="1" applyBorder="1" applyAlignment="1">
      <alignment horizontal="center" vertical="center" wrapText="1"/>
    </xf>
    <xf numFmtId="3" fontId="22" fillId="0" borderId="49" xfId="0" applyNumberFormat="1" applyFont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" fontId="18" fillId="0" borderId="19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8" fillId="0" borderId="33" xfId="0" applyNumberFormat="1" applyFont="1" applyBorder="1" applyAlignment="1">
      <alignment horizontal="center" vertical="center" wrapText="1"/>
    </xf>
    <xf numFmtId="170" fontId="25" fillId="0" borderId="39" xfId="0" applyNumberFormat="1" applyFont="1" applyFill="1" applyBorder="1" applyAlignment="1">
      <alignment horizontal="center" vertical="center"/>
    </xf>
    <xf numFmtId="170" fontId="25" fillId="0" borderId="51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3" fontId="22" fillId="25" borderId="19" xfId="0" applyNumberFormat="1" applyFont="1" applyFill="1" applyBorder="1" applyAlignment="1">
      <alignment horizontal="right" vertical="center" wrapText="1"/>
    </xf>
    <xf numFmtId="3" fontId="22" fillId="25" borderId="10" xfId="0" applyNumberFormat="1" applyFont="1" applyFill="1" applyBorder="1" applyAlignment="1">
      <alignment horizontal="right" vertical="center" wrapText="1"/>
    </xf>
    <xf numFmtId="3" fontId="22" fillId="25" borderId="33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Alignment="1">
      <alignment horizontal="left"/>
    </xf>
    <xf numFmtId="0" fontId="0" fillId="0" borderId="10" xfId="0" applyBorder="1" applyAlignment="1">
      <alignment horizontal="center"/>
    </xf>
    <xf numFmtId="3" fontId="8" fillId="0" borderId="52" xfId="0" applyNumberFormat="1" applyFont="1" applyFill="1" applyBorder="1" applyAlignment="1">
      <alignment horizontal="center" wrapText="1"/>
    </xf>
    <xf numFmtId="3" fontId="8" fillId="0" borderId="53" xfId="0" applyNumberFormat="1" applyFont="1" applyFill="1" applyBorder="1" applyAlignment="1">
      <alignment horizontal="center" wrapText="1"/>
    </xf>
    <xf numFmtId="3" fontId="8" fillId="0" borderId="54" xfId="0" applyNumberFormat="1" applyFont="1" applyBorder="1" applyAlignment="1">
      <alignment horizontal="center" wrapText="1"/>
    </xf>
    <xf numFmtId="3" fontId="8" fillId="0" borderId="55" xfId="0" applyNumberFormat="1" applyFont="1" applyBorder="1" applyAlignment="1">
      <alignment horizontal="center" wrapText="1"/>
    </xf>
    <xf numFmtId="3" fontId="8" fillId="0" borderId="28" xfId="0" applyNumberFormat="1" applyFont="1" applyBorder="1" applyAlignment="1">
      <alignment horizontal="center" wrapText="1"/>
    </xf>
    <xf numFmtId="3" fontId="8" fillId="0" borderId="56" xfId="0" applyNumberFormat="1" applyFont="1" applyBorder="1" applyAlignment="1">
      <alignment horizontal="center" wrapText="1"/>
    </xf>
    <xf numFmtId="3" fontId="8" fillId="0" borderId="35" xfId="0" applyNumberFormat="1" applyFont="1" applyBorder="1" applyAlignment="1">
      <alignment horizontal="center" wrapText="1"/>
    </xf>
    <xf numFmtId="3" fontId="8" fillId="0" borderId="36" xfId="0" applyNumberFormat="1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3" fontId="14" fillId="0" borderId="0" xfId="0" applyNumberFormat="1" applyFont="1" applyFill="1" applyBorder="1" applyAlignment="1">
      <alignment horizontal="left"/>
    </xf>
    <xf numFmtId="3" fontId="6" fillId="0" borderId="28" xfId="0" applyNumberFormat="1" applyFont="1" applyFill="1" applyBorder="1" applyAlignment="1">
      <alignment horizontal="center"/>
    </xf>
    <xf numFmtId="3" fontId="6" fillId="0" borderId="56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 vertical="center" wrapText="1"/>
    </xf>
    <xf numFmtId="3" fontId="6" fillId="0" borderId="28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left"/>
    </xf>
    <xf numFmtId="1" fontId="6" fillId="0" borderId="28" xfId="0" applyNumberFormat="1" applyFont="1" applyBorder="1" applyAlignment="1">
      <alignment horizontal="left" vertical="center" wrapText="1"/>
    </xf>
    <xf numFmtId="1" fontId="6" fillId="0" borderId="56" xfId="0" applyNumberFormat="1" applyFont="1" applyBorder="1" applyAlignment="1">
      <alignment horizontal="left" vertical="center" wrapText="1"/>
    </xf>
    <xf numFmtId="3" fontId="16" fillId="0" borderId="18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16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43"/>
  <sheetViews>
    <sheetView tabSelected="1" view="pageBreakPreview" zoomScale="75" zoomScaleNormal="90" zoomScaleSheetLayoutView="75" workbookViewId="0" topLeftCell="A7">
      <pane xSplit="3" ySplit="12" topLeftCell="D134" activePane="bottomRight" state="frozen"/>
      <selection pane="topLeft" activeCell="A7" sqref="A7"/>
      <selection pane="topRight" activeCell="D7" sqref="D7"/>
      <selection pane="bottomLeft" activeCell="A17" sqref="A17"/>
      <selection pane="bottomRight" activeCell="E15" sqref="E15:E17"/>
    </sheetView>
  </sheetViews>
  <sheetFormatPr defaultColWidth="16.125" defaultRowHeight="12.75"/>
  <cols>
    <col min="1" max="1" width="7.00390625" style="32" customWidth="1"/>
    <col min="2" max="2" width="25.625" style="318" customWidth="1"/>
    <col min="3" max="3" width="6.125" style="318" customWidth="1"/>
    <col min="4" max="4" width="29.375" style="65" customWidth="1"/>
    <col min="5" max="5" width="14.25390625" style="65" customWidth="1"/>
    <col min="6" max="6" width="16.625" style="65" customWidth="1"/>
    <col min="7" max="7" width="9.375" style="314" customWidth="1"/>
    <col min="8" max="8" width="10.625" style="314" customWidth="1"/>
    <col min="9" max="9" width="9.875" style="357" customWidth="1"/>
    <col min="10" max="10" width="6.875" style="432" customWidth="1"/>
    <col min="11" max="11" width="10.00390625" style="432" customWidth="1"/>
    <col min="12" max="12" width="6.75390625" style="426" customWidth="1"/>
    <col min="13" max="13" width="9.125" style="426" customWidth="1"/>
    <col min="14" max="14" width="6.875" style="426" customWidth="1"/>
    <col min="15" max="15" width="8.00390625" style="426" customWidth="1"/>
    <col min="16" max="16" width="8.00390625" style="425" customWidth="1"/>
    <col min="17" max="17" width="9.375" style="425" customWidth="1"/>
    <col min="18" max="18" width="12.00390625" style="431" customWidth="1"/>
    <col min="19" max="19" width="25.25390625" style="8" customWidth="1"/>
    <col min="20" max="16384" width="16.125" style="8" customWidth="1"/>
  </cols>
  <sheetData>
    <row r="1" spans="1:18" s="171" customFormat="1" ht="15">
      <c r="A1" s="177"/>
      <c r="B1" s="315"/>
      <c r="C1" s="315"/>
      <c r="D1" s="309"/>
      <c r="E1" s="309"/>
      <c r="F1" s="309"/>
      <c r="G1" s="311"/>
      <c r="H1" s="311"/>
      <c r="I1" s="433"/>
      <c r="J1" s="414"/>
      <c r="K1" s="414"/>
      <c r="L1" s="414"/>
      <c r="M1" s="414"/>
      <c r="N1" s="414"/>
      <c r="O1" s="414"/>
      <c r="P1" s="414"/>
      <c r="Q1" s="414"/>
      <c r="R1" s="414"/>
    </row>
    <row r="2" spans="1:18" s="468" customFormat="1" ht="15.75">
      <c r="A2" s="467"/>
      <c r="B2" s="573" t="s">
        <v>697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466"/>
      <c r="N2" s="466"/>
      <c r="O2" s="466"/>
      <c r="P2" s="466"/>
      <c r="Q2" s="466"/>
      <c r="R2" s="466" t="s">
        <v>361</v>
      </c>
    </row>
    <row r="3" spans="2:18" s="468" customFormat="1" ht="15.75">
      <c r="B3" s="456"/>
      <c r="C3" s="456"/>
      <c r="D3" s="574"/>
      <c r="E3" s="574"/>
      <c r="F3" s="574"/>
      <c r="G3" s="574"/>
      <c r="H3" s="574"/>
      <c r="I3" s="574"/>
      <c r="J3" s="466"/>
      <c r="L3" s="466"/>
      <c r="M3" s="466"/>
      <c r="N3" s="466"/>
      <c r="O3" s="466"/>
      <c r="P3" s="466"/>
      <c r="Q3" s="466"/>
      <c r="R3" s="466" t="s">
        <v>474</v>
      </c>
    </row>
    <row r="4" spans="2:18" s="468" customFormat="1" ht="14.25" customHeight="1">
      <c r="B4" s="574" t="s">
        <v>698</v>
      </c>
      <c r="C4" s="574"/>
      <c r="D4" s="574"/>
      <c r="E4" s="574"/>
      <c r="F4" s="574"/>
      <c r="G4" s="574"/>
      <c r="H4" s="574"/>
      <c r="I4" s="574"/>
      <c r="J4" s="466"/>
      <c r="L4" s="466"/>
      <c r="M4" s="466"/>
      <c r="N4" s="466"/>
      <c r="O4" s="466"/>
      <c r="P4" s="466"/>
      <c r="Q4" s="466"/>
      <c r="R4" s="466"/>
    </row>
    <row r="5" spans="2:18" s="468" customFormat="1" ht="21.75" customHeight="1">
      <c r="B5" s="574"/>
      <c r="C5" s="574"/>
      <c r="D5" s="574"/>
      <c r="E5" s="574"/>
      <c r="F5" s="574"/>
      <c r="G5" s="574"/>
      <c r="H5" s="574"/>
      <c r="I5" s="574"/>
      <c r="J5" s="466"/>
      <c r="L5" s="466"/>
      <c r="M5" s="466"/>
      <c r="N5" s="466"/>
      <c r="O5" s="466"/>
      <c r="P5" s="466"/>
      <c r="Q5" s="466"/>
      <c r="R5" s="466" t="s">
        <v>481</v>
      </c>
    </row>
    <row r="6" spans="2:18" s="468" customFormat="1" ht="12" customHeight="1">
      <c r="B6" s="574"/>
      <c r="C6" s="574"/>
      <c r="D6" s="574"/>
      <c r="E6" s="574"/>
      <c r="F6" s="574"/>
      <c r="G6" s="574"/>
      <c r="H6" s="574"/>
      <c r="I6" s="574"/>
      <c r="J6" s="466"/>
      <c r="L6" s="466"/>
      <c r="M6" s="466"/>
      <c r="N6" s="466"/>
      <c r="O6" s="466"/>
      <c r="P6" s="466"/>
      <c r="Q6" s="466"/>
      <c r="R6" s="466"/>
    </row>
    <row r="7" spans="1:18" s="468" customFormat="1" ht="30.75" customHeight="1">
      <c r="A7" s="468" t="s">
        <v>22</v>
      </c>
      <c r="B7" s="537"/>
      <c r="C7" s="537"/>
      <c r="D7" s="537"/>
      <c r="E7" s="537"/>
      <c r="F7" s="537"/>
      <c r="G7" s="537"/>
      <c r="H7" s="537"/>
      <c r="I7" s="537"/>
      <c r="J7" s="466"/>
      <c r="L7" s="466"/>
      <c r="M7" s="466"/>
      <c r="N7" s="466"/>
      <c r="O7" s="466"/>
      <c r="P7" s="466"/>
      <c r="Q7" s="466"/>
      <c r="R7" s="466"/>
    </row>
    <row r="8" spans="1:18" s="468" customFormat="1" ht="30.75" customHeight="1">
      <c r="A8" s="468" t="s">
        <v>21</v>
      </c>
      <c r="B8" s="537"/>
      <c r="C8" s="537"/>
      <c r="D8" s="537"/>
      <c r="E8" s="537"/>
      <c r="F8" s="537"/>
      <c r="G8" s="537"/>
      <c r="H8" s="537"/>
      <c r="I8" s="537"/>
      <c r="J8" s="466"/>
      <c r="L8" s="466"/>
      <c r="M8" s="466"/>
      <c r="N8" s="466"/>
      <c r="O8" s="466"/>
      <c r="P8" s="466"/>
      <c r="Q8" s="466"/>
      <c r="R8" s="466"/>
    </row>
    <row r="9" spans="2:18" s="468" customFormat="1" ht="21.75" customHeight="1">
      <c r="B9" s="574" t="s">
        <v>20</v>
      </c>
      <c r="C9" s="574"/>
      <c r="D9" s="574"/>
      <c r="E9" s="574"/>
      <c r="F9" s="574"/>
      <c r="G9" s="574"/>
      <c r="H9" s="574"/>
      <c r="I9" s="574"/>
      <c r="J9" s="466"/>
      <c r="L9" s="466"/>
      <c r="M9" s="466"/>
      <c r="N9" s="466"/>
      <c r="O9" s="466"/>
      <c r="P9" s="466"/>
      <c r="Q9" s="466"/>
      <c r="R9" s="466" t="s">
        <v>19</v>
      </c>
    </row>
    <row r="10" spans="2:18" s="468" customFormat="1" ht="16.5" thickBot="1">
      <c r="B10" s="456"/>
      <c r="C10" s="456"/>
      <c r="D10" s="469"/>
      <c r="E10" s="469"/>
      <c r="F10" s="469"/>
      <c r="G10" s="470"/>
      <c r="H10" s="470"/>
      <c r="I10" s="471"/>
      <c r="J10" s="466"/>
      <c r="K10" s="466"/>
      <c r="L10" s="466"/>
      <c r="M10" s="466"/>
      <c r="N10" s="466"/>
      <c r="O10" s="466"/>
      <c r="P10" s="466"/>
      <c r="Q10" s="466"/>
      <c r="R10" s="466"/>
    </row>
    <row r="11" spans="2:18" s="468" customFormat="1" ht="16.5" thickBot="1">
      <c r="B11" s="456"/>
      <c r="C11" s="456"/>
      <c r="D11" s="472"/>
      <c r="E11" s="472"/>
      <c r="F11" s="472"/>
      <c r="G11" s="470"/>
      <c r="H11" s="470"/>
      <c r="I11" s="471"/>
      <c r="J11" s="466"/>
      <c r="K11" s="466" t="s">
        <v>362</v>
      </c>
      <c r="L11" s="466"/>
      <c r="M11" s="466"/>
      <c r="N11" s="578">
        <f>H141</f>
        <v>141.4</v>
      </c>
      <c r="O11" s="579"/>
      <c r="P11" s="466" t="s">
        <v>699</v>
      </c>
      <c r="Q11" s="466"/>
      <c r="R11" s="466"/>
    </row>
    <row r="12" spans="2:18" s="171" customFormat="1" ht="15">
      <c r="B12" s="315"/>
      <c r="C12" s="315"/>
      <c r="D12" s="185"/>
      <c r="E12" s="185"/>
      <c r="F12" s="185"/>
      <c r="G12" s="312"/>
      <c r="H12" s="312"/>
      <c r="I12" s="434"/>
      <c r="J12" s="414"/>
      <c r="K12" s="414"/>
      <c r="L12" s="414"/>
      <c r="M12" s="414"/>
      <c r="N12" s="414"/>
      <c r="O12" s="414"/>
      <c r="P12" s="414"/>
      <c r="Q12" s="414"/>
      <c r="R12" s="414"/>
    </row>
    <row r="13" spans="1:18" s="177" customFormat="1" ht="15">
      <c r="A13" s="165"/>
      <c r="B13" s="315"/>
      <c r="C13" s="315"/>
      <c r="D13" s="167"/>
      <c r="E13" s="167"/>
      <c r="F13" s="167"/>
      <c r="G13" s="313"/>
      <c r="H13" s="313"/>
      <c r="I13" s="435"/>
      <c r="J13" s="416"/>
      <c r="K13" s="427"/>
      <c r="L13" s="415"/>
      <c r="M13" s="415"/>
      <c r="N13" s="415"/>
      <c r="O13" s="415"/>
      <c r="P13" s="415"/>
      <c r="Q13" s="415"/>
      <c r="R13" s="416"/>
    </row>
    <row r="14" spans="1:18" s="191" customFormat="1" ht="16.5" thickBot="1">
      <c r="A14" s="33"/>
      <c r="B14" s="316"/>
      <c r="C14" s="316"/>
      <c r="D14" s="61"/>
      <c r="E14" s="61"/>
      <c r="F14" s="61"/>
      <c r="G14" s="310"/>
      <c r="H14" s="310"/>
      <c r="I14" s="436"/>
      <c r="J14" s="416"/>
      <c r="K14" s="416"/>
      <c r="L14" s="416"/>
      <c r="M14" s="416"/>
      <c r="N14" s="416"/>
      <c r="O14" s="416"/>
      <c r="P14" s="416"/>
      <c r="Q14" s="416"/>
      <c r="R14" s="416"/>
    </row>
    <row r="15" spans="1:19" s="191" customFormat="1" ht="15" customHeight="1">
      <c r="A15" s="540" t="s">
        <v>694</v>
      </c>
      <c r="B15" s="580" t="s">
        <v>685</v>
      </c>
      <c r="C15" s="580"/>
      <c r="D15" s="557" t="s">
        <v>603</v>
      </c>
      <c r="E15" s="575" t="s">
        <v>609</v>
      </c>
      <c r="F15" s="557" t="s">
        <v>608</v>
      </c>
      <c r="G15" s="575" t="s">
        <v>3</v>
      </c>
      <c r="H15" s="575" t="s">
        <v>602</v>
      </c>
      <c r="I15" s="582" t="s">
        <v>684</v>
      </c>
      <c r="J15" s="568" t="s">
        <v>604</v>
      </c>
      <c r="K15" s="569"/>
      <c r="L15" s="569"/>
      <c r="M15" s="569"/>
      <c r="N15" s="569"/>
      <c r="O15" s="569"/>
      <c r="P15" s="569"/>
      <c r="Q15" s="570"/>
      <c r="R15" s="565" t="s">
        <v>692</v>
      </c>
      <c r="S15" s="560" t="s">
        <v>505</v>
      </c>
    </row>
    <row r="16" spans="1:19" s="191" customFormat="1" ht="27.75" customHeight="1">
      <c r="A16" s="538"/>
      <c r="B16" s="581"/>
      <c r="C16" s="581"/>
      <c r="D16" s="558"/>
      <c r="E16" s="576"/>
      <c r="F16" s="558"/>
      <c r="G16" s="576"/>
      <c r="H16" s="576"/>
      <c r="I16" s="583"/>
      <c r="J16" s="563" t="s">
        <v>691</v>
      </c>
      <c r="K16" s="563"/>
      <c r="L16" s="564" t="s">
        <v>689</v>
      </c>
      <c r="M16" s="564"/>
      <c r="N16" s="563" t="s">
        <v>690</v>
      </c>
      <c r="O16" s="563"/>
      <c r="P16" s="571" t="s">
        <v>688</v>
      </c>
      <c r="Q16" s="572"/>
      <c r="R16" s="566"/>
      <c r="S16" s="561"/>
    </row>
    <row r="17" spans="1:19" ht="81" customHeight="1" thickBot="1">
      <c r="A17" s="539"/>
      <c r="B17" s="445" t="s">
        <v>686</v>
      </c>
      <c r="C17" s="446" t="s">
        <v>687</v>
      </c>
      <c r="D17" s="559"/>
      <c r="E17" s="577"/>
      <c r="F17" s="559"/>
      <c r="G17" s="577"/>
      <c r="H17" s="577"/>
      <c r="I17" s="584"/>
      <c r="J17" s="447" t="s">
        <v>605</v>
      </c>
      <c r="K17" s="447" t="s">
        <v>606</v>
      </c>
      <c r="L17" s="447" t="s">
        <v>605</v>
      </c>
      <c r="M17" s="447" t="s">
        <v>606</v>
      </c>
      <c r="N17" s="447" t="s">
        <v>605</v>
      </c>
      <c r="O17" s="447" t="s">
        <v>606</v>
      </c>
      <c r="P17" s="447" t="s">
        <v>605</v>
      </c>
      <c r="Q17" s="447" t="s">
        <v>606</v>
      </c>
      <c r="R17" s="567"/>
      <c r="S17" s="562"/>
    </row>
    <row r="18" spans="1:27" s="444" customFormat="1" ht="15">
      <c r="A18" s="486">
        <v>1</v>
      </c>
      <c r="B18" s="487">
        <v>2</v>
      </c>
      <c r="C18" s="487">
        <v>3</v>
      </c>
      <c r="D18" s="488">
        <v>4</v>
      </c>
      <c r="E18" s="489">
        <v>5</v>
      </c>
      <c r="F18" s="489">
        <v>6</v>
      </c>
      <c r="G18" s="489">
        <v>7</v>
      </c>
      <c r="H18" s="489">
        <v>8</v>
      </c>
      <c r="I18" s="490">
        <v>9</v>
      </c>
      <c r="J18" s="491">
        <v>10</v>
      </c>
      <c r="K18" s="491">
        <v>11</v>
      </c>
      <c r="L18" s="492">
        <v>12</v>
      </c>
      <c r="M18" s="492">
        <v>13</v>
      </c>
      <c r="N18" s="492">
        <v>14</v>
      </c>
      <c r="O18" s="492">
        <v>15</v>
      </c>
      <c r="P18" s="492">
        <v>16</v>
      </c>
      <c r="Q18" s="492">
        <v>17</v>
      </c>
      <c r="R18" s="493">
        <v>18</v>
      </c>
      <c r="S18" s="494">
        <v>20</v>
      </c>
      <c r="T18" s="443"/>
      <c r="U18" s="443"/>
      <c r="V18" s="443"/>
      <c r="W18" s="443"/>
      <c r="X18" s="443"/>
      <c r="Y18" s="443"/>
      <c r="Z18" s="443"/>
      <c r="AA18" s="443"/>
    </row>
    <row r="19" spans="1:27" s="1" customFormat="1" ht="18.75" customHeight="1">
      <c r="A19" s="495">
        <v>1</v>
      </c>
      <c r="B19" s="317" t="s">
        <v>701</v>
      </c>
      <c r="C19" s="317"/>
      <c r="D19" s="360" t="s">
        <v>456</v>
      </c>
      <c r="E19" s="360" t="s">
        <v>610</v>
      </c>
      <c r="F19" s="360" t="s">
        <v>607</v>
      </c>
      <c r="G19" s="361"/>
      <c r="H19" s="361">
        <v>1</v>
      </c>
      <c r="I19" s="419">
        <v>160000</v>
      </c>
      <c r="J19" s="428">
        <v>15</v>
      </c>
      <c r="K19" s="428">
        <f>I19*J19/100</f>
        <v>24000</v>
      </c>
      <c r="L19" s="417"/>
      <c r="M19" s="417"/>
      <c r="N19" s="417"/>
      <c r="O19" s="417"/>
      <c r="P19" s="417">
        <v>25</v>
      </c>
      <c r="Q19" s="417">
        <f>(I19+K19+M19+O19)*0.25</f>
        <v>46000</v>
      </c>
      <c r="R19" s="428">
        <f>(I19+Q19+O19+M19+K19)*H19</f>
        <v>230000</v>
      </c>
      <c r="S19" s="384"/>
      <c r="T19" s="473"/>
      <c r="U19" s="5"/>
      <c r="V19" s="5"/>
      <c r="W19" s="5"/>
      <c r="X19" s="5"/>
      <c r="Y19" s="5"/>
      <c r="Z19" s="5"/>
      <c r="AA19" s="5"/>
    </row>
    <row r="20" spans="1:27" s="1" customFormat="1" ht="30" customHeight="1">
      <c r="A20" s="495">
        <v>3</v>
      </c>
      <c r="B20" s="317" t="s">
        <v>701</v>
      </c>
      <c r="C20" s="317"/>
      <c r="D20" s="360" t="s">
        <v>458</v>
      </c>
      <c r="E20" s="360" t="s">
        <v>610</v>
      </c>
      <c r="F20" s="360" t="s">
        <v>607</v>
      </c>
      <c r="G20" s="361"/>
      <c r="H20" s="361">
        <v>1</v>
      </c>
      <c r="I20" s="419">
        <v>90000</v>
      </c>
      <c r="J20" s="428">
        <v>10</v>
      </c>
      <c r="K20" s="428">
        <f>I20*J20/100</f>
        <v>9000</v>
      </c>
      <c r="L20" s="417"/>
      <c r="M20" s="417"/>
      <c r="N20" s="417"/>
      <c r="O20" s="417"/>
      <c r="P20" s="417">
        <v>25</v>
      </c>
      <c r="Q20" s="417">
        <f aca="true" t="shared" si="0" ref="Q20:Q64">(I20+K20+M20+O20)*0.25</f>
        <v>24750</v>
      </c>
      <c r="R20" s="428">
        <f aca="true" t="shared" si="1" ref="R20:R64">(I20+Q20+O20+M20+K20)*H20</f>
        <v>123750</v>
      </c>
      <c r="S20" s="384"/>
      <c r="T20" s="473"/>
      <c r="U20" s="5"/>
      <c r="V20" s="5"/>
      <c r="W20" s="5"/>
      <c r="X20" s="5"/>
      <c r="Y20" s="5"/>
      <c r="Z20" s="5"/>
      <c r="AA20" s="5"/>
    </row>
    <row r="21" spans="1:27" s="1" customFormat="1" ht="15.75" customHeight="1">
      <c r="A21" s="495">
        <v>4</v>
      </c>
      <c r="B21" s="317" t="s">
        <v>701</v>
      </c>
      <c r="C21" s="317"/>
      <c r="D21" s="360" t="s">
        <v>459</v>
      </c>
      <c r="E21" s="360" t="s">
        <v>610</v>
      </c>
      <c r="F21" s="360" t="s">
        <v>607</v>
      </c>
      <c r="G21" s="363"/>
      <c r="H21" s="363">
        <v>1</v>
      </c>
      <c r="I21" s="419">
        <v>75000</v>
      </c>
      <c r="J21" s="428"/>
      <c r="K21" s="428"/>
      <c r="L21" s="417"/>
      <c r="M21" s="417"/>
      <c r="N21" s="417"/>
      <c r="O21" s="417"/>
      <c r="P21" s="417">
        <v>25</v>
      </c>
      <c r="Q21" s="417">
        <f t="shared" si="0"/>
        <v>18750</v>
      </c>
      <c r="R21" s="428">
        <f t="shared" si="1"/>
        <v>93750</v>
      </c>
      <c r="S21" s="384"/>
      <c r="T21" s="473"/>
      <c r="U21" s="5"/>
      <c r="V21" s="5"/>
      <c r="W21" s="5"/>
      <c r="X21" s="5"/>
      <c r="Y21" s="5"/>
      <c r="Z21" s="5"/>
      <c r="AA21" s="5"/>
    </row>
    <row r="22" spans="1:27" s="1" customFormat="1" ht="15.75" customHeight="1">
      <c r="A22" s="495">
        <v>5</v>
      </c>
      <c r="B22" s="317" t="s">
        <v>701</v>
      </c>
      <c r="C22" s="317"/>
      <c r="D22" s="360" t="s">
        <v>115</v>
      </c>
      <c r="E22" s="360" t="s">
        <v>610</v>
      </c>
      <c r="F22" s="360" t="s">
        <v>607</v>
      </c>
      <c r="G22" s="361"/>
      <c r="H22" s="361">
        <v>1</v>
      </c>
      <c r="I22" s="419">
        <v>75000</v>
      </c>
      <c r="J22" s="428">
        <v>10</v>
      </c>
      <c r="K22" s="428">
        <f>I22*J22/100</f>
        <v>7500</v>
      </c>
      <c r="L22" s="417"/>
      <c r="M22" s="417"/>
      <c r="N22" s="417"/>
      <c r="O22" s="417"/>
      <c r="P22" s="417">
        <v>25</v>
      </c>
      <c r="Q22" s="417">
        <f t="shared" si="0"/>
        <v>20625</v>
      </c>
      <c r="R22" s="428">
        <f t="shared" si="1"/>
        <v>103125</v>
      </c>
      <c r="S22" s="384"/>
      <c r="T22" s="473"/>
      <c r="U22" s="5"/>
      <c r="V22" s="5"/>
      <c r="W22" s="5"/>
      <c r="X22" s="5"/>
      <c r="Y22" s="5"/>
      <c r="Z22" s="5"/>
      <c r="AA22" s="5"/>
    </row>
    <row r="23" spans="1:27" s="1" customFormat="1" ht="37.5" customHeight="1">
      <c r="A23" s="495">
        <v>6</v>
      </c>
      <c r="B23" s="317" t="s">
        <v>701</v>
      </c>
      <c r="C23" s="317"/>
      <c r="D23" s="364" t="s">
        <v>4</v>
      </c>
      <c r="E23" s="360" t="s">
        <v>610</v>
      </c>
      <c r="F23" s="360" t="s">
        <v>607</v>
      </c>
      <c r="G23" s="363"/>
      <c r="H23" s="363">
        <v>1</v>
      </c>
      <c r="I23" s="419">
        <v>90000</v>
      </c>
      <c r="J23" s="428">
        <v>10</v>
      </c>
      <c r="K23" s="428">
        <f aca="true" t="shared" si="2" ref="K23:K30">I23*J23/100</f>
        <v>9000</v>
      </c>
      <c r="L23" s="417"/>
      <c r="M23" s="417"/>
      <c r="N23" s="417"/>
      <c r="O23" s="417"/>
      <c r="P23" s="417">
        <v>25</v>
      </c>
      <c r="Q23" s="417">
        <f t="shared" si="0"/>
        <v>24750</v>
      </c>
      <c r="R23" s="428">
        <f t="shared" si="1"/>
        <v>123750</v>
      </c>
      <c r="S23" s="384"/>
      <c r="T23" s="473"/>
      <c r="U23" s="5"/>
      <c r="V23" s="5"/>
      <c r="W23" s="5"/>
      <c r="X23" s="5"/>
      <c r="Y23" s="5"/>
      <c r="Z23" s="5"/>
      <c r="AA23" s="5"/>
    </row>
    <row r="24" spans="1:27" s="1" customFormat="1" ht="15.75" customHeight="1">
      <c r="A24" s="495">
        <v>7</v>
      </c>
      <c r="B24" s="317" t="s">
        <v>701</v>
      </c>
      <c r="C24" s="317"/>
      <c r="D24" s="360" t="s">
        <v>461</v>
      </c>
      <c r="E24" s="360" t="s">
        <v>610</v>
      </c>
      <c r="F24" s="360" t="s">
        <v>607</v>
      </c>
      <c r="G24" s="361"/>
      <c r="H24" s="361">
        <v>1</v>
      </c>
      <c r="I24" s="419">
        <v>75000</v>
      </c>
      <c r="J24" s="428">
        <v>15</v>
      </c>
      <c r="K24" s="428">
        <f t="shared" si="2"/>
        <v>11250</v>
      </c>
      <c r="L24" s="417"/>
      <c r="M24" s="417"/>
      <c r="N24" s="417"/>
      <c r="O24" s="417"/>
      <c r="P24" s="417">
        <v>25</v>
      </c>
      <c r="Q24" s="417">
        <f t="shared" si="0"/>
        <v>21562.5</v>
      </c>
      <c r="R24" s="428">
        <f t="shared" si="1"/>
        <v>107812.5</v>
      </c>
      <c r="S24" s="384"/>
      <c r="T24" s="473"/>
      <c r="U24" s="5"/>
      <c r="V24" s="5"/>
      <c r="W24" s="5"/>
      <c r="X24" s="5"/>
      <c r="Y24" s="5"/>
      <c r="Z24" s="5"/>
      <c r="AA24" s="5"/>
    </row>
    <row r="25" spans="1:27" s="1" customFormat="1" ht="50.25" customHeight="1">
      <c r="A25" s="495">
        <v>9</v>
      </c>
      <c r="B25" s="317" t="s">
        <v>701</v>
      </c>
      <c r="C25" s="317"/>
      <c r="D25" s="360" t="s">
        <v>78</v>
      </c>
      <c r="E25" s="360" t="s">
        <v>610</v>
      </c>
      <c r="F25" s="360" t="s">
        <v>607</v>
      </c>
      <c r="G25" s="361"/>
      <c r="H25" s="361">
        <v>1</v>
      </c>
      <c r="I25" s="457">
        <v>80000</v>
      </c>
      <c r="J25" s="428">
        <v>10</v>
      </c>
      <c r="K25" s="428">
        <f t="shared" si="2"/>
        <v>8000</v>
      </c>
      <c r="L25" s="417"/>
      <c r="M25" s="417"/>
      <c r="N25" s="417"/>
      <c r="O25" s="417"/>
      <c r="P25" s="417">
        <v>25</v>
      </c>
      <c r="Q25" s="417">
        <f t="shared" si="0"/>
        <v>22000</v>
      </c>
      <c r="R25" s="428">
        <f t="shared" si="1"/>
        <v>110000</v>
      </c>
      <c r="S25" s="496"/>
      <c r="T25" s="473"/>
      <c r="U25" s="5"/>
      <c r="V25" s="5"/>
      <c r="W25" s="5"/>
      <c r="X25" s="5"/>
      <c r="Y25" s="5"/>
      <c r="Z25" s="5"/>
      <c r="AA25" s="5"/>
    </row>
    <row r="26" spans="1:27" s="1" customFormat="1" ht="15.75" customHeight="1">
      <c r="A26" s="495">
        <v>10</v>
      </c>
      <c r="B26" s="317" t="s">
        <v>701</v>
      </c>
      <c r="C26" s="317"/>
      <c r="D26" s="360" t="s">
        <v>463</v>
      </c>
      <c r="E26" s="360" t="s">
        <v>610</v>
      </c>
      <c r="F26" s="360" t="s">
        <v>607</v>
      </c>
      <c r="G26" s="363"/>
      <c r="H26" s="363">
        <v>1</v>
      </c>
      <c r="I26" s="457">
        <v>63000</v>
      </c>
      <c r="J26" s="428">
        <v>15</v>
      </c>
      <c r="K26" s="428">
        <f t="shared" si="2"/>
        <v>9450</v>
      </c>
      <c r="L26" s="417"/>
      <c r="M26" s="417"/>
      <c r="N26" s="417"/>
      <c r="O26" s="417"/>
      <c r="P26" s="417">
        <v>25</v>
      </c>
      <c r="Q26" s="417">
        <f t="shared" si="0"/>
        <v>18112.5</v>
      </c>
      <c r="R26" s="428">
        <f t="shared" si="1"/>
        <v>90562.5</v>
      </c>
      <c r="S26" s="384"/>
      <c r="T26" s="473"/>
      <c r="U26" s="5"/>
      <c r="V26" s="5"/>
      <c r="W26" s="5"/>
      <c r="X26" s="5"/>
      <c r="Y26" s="5"/>
      <c r="Z26" s="5"/>
      <c r="AA26" s="5"/>
    </row>
    <row r="27" spans="1:27" s="1" customFormat="1" ht="36.75" customHeight="1">
      <c r="A27" s="495">
        <v>11</v>
      </c>
      <c r="B27" s="317" t="s">
        <v>701</v>
      </c>
      <c r="C27" s="317"/>
      <c r="D27" s="360" t="s">
        <v>490</v>
      </c>
      <c r="E27" s="360" t="s">
        <v>610</v>
      </c>
      <c r="F27" s="360" t="s">
        <v>607</v>
      </c>
      <c r="G27" s="361"/>
      <c r="H27" s="361">
        <v>1</v>
      </c>
      <c r="I27" s="457">
        <v>75000</v>
      </c>
      <c r="J27" s="428">
        <v>10</v>
      </c>
      <c r="K27" s="428">
        <f t="shared" si="2"/>
        <v>7500</v>
      </c>
      <c r="L27" s="417"/>
      <c r="M27" s="417"/>
      <c r="N27" s="417"/>
      <c r="O27" s="417"/>
      <c r="P27" s="417">
        <v>25</v>
      </c>
      <c r="Q27" s="417">
        <f t="shared" si="0"/>
        <v>20625</v>
      </c>
      <c r="R27" s="428">
        <f t="shared" si="1"/>
        <v>103125</v>
      </c>
      <c r="S27" s="497"/>
      <c r="T27" s="473"/>
      <c r="U27" s="5"/>
      <c r="V27" s="5"/>
      <c r="W27" s="5"/>
      <c r="X27" s="5"/>
      <c r="Y27" s="5"/>
      <c r="Z27" s="5"/>
      <c r="AA27" s="5"/>
    </row>
    <row r="28" spans="1:27" s="16" customFormat="1" ht="36.75" customHeight="1">
      <c r="A28" s="495">
        <v>12</v>
      </c>
      <c r="B28" s="317" t="s">
        <v>701</v>
      </c>
      <c r="C28" s="317"/>
      <c r="D28" s="362" t="s">
        <v>235</v>
      </c>
      <c r="E28" s="360" t="s">
        <v>610</v>
      </c>
      <c r="F28" s="360" t="s">
        <v>607</v>
      </c>
      <c r="G28" s="363"/>
      <c r="H28" s="363">
        <v>1</v>
      </c>
      <c r="I28" s="457">
        <v>100000</v>
      </c>
      <c r="J28" s="417"/>
      <c r="K28" s="428">
        <f t="shared" si="2"/>
        <v>0</v>
      </c>
      <c r="L28" s="417"/>
      <c r="M28" s="417"/>
      <c r="N28" s="417"/>
      <c r="O28" s="417"/>
      <c r="P28" s="417">
        <v>25</v>
      </c>
      <c r="Q28" s="417">
        <f t="shared" si="0"/>
        <v>25000</v>
      </c>
      <c r="R28" s="428">
        <f t="shared" si="1"/>
        <v>125000</v>
      </c>
      <c r="S28" s="384"/>
      <c r="T28" s="473"/>
      <c r="U28" s="7"/>
      <c r="V28" s="7"/>
      <c r="W28" s="7"/>
      <c r="X28" s="7"/>
      <c r="Y28" s="7"/>
      <c r="Z28" s="7"/>
      <c r="AA28" s="7"/>
    </row>
    <row r="29" spans="1:27" s="16" customFormat="1" ht="37.5" customHeight="1">
      <c r="A29" s="495">
        <v>13</v>
      </c>
      <c r="B29" s="317" t="s">
        <v>701</v>
      </c>
      <c r="C29" s="317"/>
      <c r="D29" s="362" t="s">
        <v>365</v>
      </c>
      <c r="E29" s="360" t="s">
        <v>610</v>
      </c>
      <c r="F29" s="360" t="s">
        <v>607</v>
      </c>
      <c r="G29" s="361"/>
      <c r="H29" s="361">
        <v>1</v>
      </c>
      <c r="I29" s="457">
        <v>32600</v>
      </c>
      <c r="J29" s="417"/>
      <c r="K29" s="428">
        <f t="shared" si="2"/>
        <v>0</v>
      </c>
      <c r="L29" s="417"/>
      <c r="M29" s="417"/>
      <c r="N29" s="417"/>
      <c r="O29" s="417"/>
      <c r="P29" s="417">
        <v>25</v>
      </c>
      <c r="Q29" s="417">
        <f t="shared" si="0"/>
        <v>8150</v>
      </c>
      <c r="R29" s="428">
        <f t="shared" si="1"/>
        <v>40750</v>
      </c>
      <c r="S29" s="384"/>
      <c r="T29" s="473"/>
      <c r="U29" s="7"/>
      <c r="V29" s="7"/>
      <c r="W29" s="7"/>
      <c r="X29" s="7"/>
      <c r="Y29" s="7"/>
      <c r="Z29" s="7"/>
      <c r="AA29" s="7"/>
    </row>
    <row r="30" spans="1:27" s="16" customFormat="1" ht="45.75" customHeight="1">
      <c r="A30" s="495"/>
      <c r="B30" s="317" t="s">
        <v>701</v>
      </c>
      <c r="C30" s="317"/>
      <c r="D30" s="541" t="s">
        <v>1</v>
      </c>
      <c r="E30" s="360" t="s">
        <v>610</v>
      </c>
      <c r="F30" s="360" t="s">
        <v>607</v>
      </c>
      <c r="G30" s="361"/>
      <c r="H30" s="361">
        <v>1</v>
      </c>
      <c r="I30" s="457">
        <v>50000</v>
      </c>
      <c r="J30" s="417">
        <v>10</v>
      </c>
      <c r="K30" s="428">
        <f t="shared" si="2"/>
        <v>5000</v>
      </c>
      <c r="L30" s="417"/>
      <c r="M30" s="417"/>
      <c r="N30" s="417"/>
      <c r="O30" s="417"/>
      <c r="P30" s="417">
        <v>25</v>
      </c>
      <c r="Q30" s="417">
        <f t="shared" si="0"/>
        <v>13750</v>
      </c>
      <c r="R30" s="428">
        <f t="shared" si="1"/>
        <v>68750</v>
      </c>
      <c r="S30" s="384"/>
      <c r="T30" s="473"/>
      <c r="U30" s="7"/>
      <c r="V30" s="7"/>
      <c r="W30" s="7"/>
      <c r="X30" s="7"/>
      <c r="Y30" s="7"/>
      <c r="Z30" s="7"/>
      <c r="AA30" s="7"/>
    </row>
    <row r="31" spans="1:27" s="57" customFormat="1" ht="15.75" customHeight="1">
      <c r="A31" s="495">
        <v>14</v>
      </c>
      <c r="B31" s="546" t="s">
        <v>701</v>
      </c>
      <c r="C31" s="338"/>
      <c r="D31" s="372" t="s">
        <v>15</v>
      </c>
      <c r="E31" s="365"/>
      <c r="F31" s="365"/>
      <c r="G31" s="365"/>
      <c r="H31" s="365">
        <f>SUM(H19:H30)</f>
        <v>12</v>
      </c>
      <c r="I31" s="405">
        <f aca="true" t="shared" si="3" ref="I31:R31">SUM(I19:I30)</f>
        <v>965600</v>
      </c>
      <c r="J31" s="405">
        <f t="shared" si="3"/>
        <v>105</v>
      </c>
      <c r="K31" s="405">
        <f t="shared" si="3"/>
        <v>90700</v>
      </c>
      <c r="L31" s="405">
        <f t="shared" si="3"/>
        <v>0</v>
      </c>
      <c r="M31" s="405">
        <f t="shared" si="3"/>
        <v>0</v>
      </c>
      <c r="N31" s="405">
        <f t="shared" si="3"/>
        <v>0</v>
      </c>
      <c r="O31" s="405">
        <f t="shared" si="3"/>
        <v>0</v>
      </c>
      <c r="P31" s="405">
        <f t="shared" si="3"/>
        <v>300</v>
      </c>
      <c r="Q31" s="405">
        <f t="shared" si="3"/>
        <v>264075</v>
      </c>
      <c r="R31" s="405">
        <f t="shared" si="3"/>
        <v>1320375</v>
      </c>
      <c r="S31" s="385"/>
      <c r="T31" s="474"/>
      <c r="U31" s="59"/>
      <c r="V31" s="59"/>
      <c r="W31" s="59"/>
      <c r="X31" s="59"/>
      <c r="Y31" s="59"/>
      <c r="Z31" s="59"/>
      <c r="AA31" s="59"/>
    </row>
    <row r="32" spans="1:27" s="1" customFormat="1" ht="30" customHeight="1">
      <c r="A32" s="495">
        <v>17</v>
      </c>
      <c r="B32" s="317" t="s">
        <v>181</v>
      </c>
      <c r="C32" s="317"/>
      <c r="D32" s="360" t="s">
        <v>27</v>
      </c>
      <c r="E32" s="360" t="s">
        <v>610</v>
      </c>
      <c r="F32" s="360" t="s">
        <v>607</v>
      </c>
      <c r="G32" s="361"/>
      <c r="H32" s="361">
        <v>1</v>
      </c>
      <c r="I32" s="419">
        <v>48900</v>
      </c>
      <c r="J32" s="428">
        <v>10</v>
      </c>
      <c r="K32" s="428">
        <f>I32*J32/100</f>
        <v>4890</v>
      </c>
      <c r="L32" s="417"/>
      <c r="M32" s="417"/>
      <c r="N32" s="417"/>
      <c r="O32" s="417"/>
      <c r="P32" s="417">
        <v>25</v>
      </c>
      <c r="Q32" s="417">
        <f t="shared" si="0"/>
        <v>13447.5</v>
      </c>
      <c r="R32" s="428">
        <f t="shared" si="1"/>
        <v>67237.5</v>
      </c>
      <c r="S32" s="384"/>
      <c r="T32" s="473"/>
      <c r="U32" s="5"/>
      <c r="V32" s="5"/>
      <c r="W32" s="5"/>
      <c r="X32" s="5"/>
      <c r="Y32" s="5"/>
      <c r="Z32" s="5"/>
      <c r="AA32" s="5"/>
    </row>
    <row r="33" spans="1:27" s="1" customFormat="1" ht="15.75" customHeight="1">
      <c r="A33" s="495">
        <v>18</v>
      </c>
      <c r="B33" s="317" t="s">
        <v>181</v>
      </c>
      <c r="C33" s="317"/>
      <c r="D33" s="360" t="s">
        <v>121</v>
      </c>
      <c r="E33" s="360" t="s">
        <v>610</v>
      </c>
      <c r="F33" s="360" t="s">
        <v>607</v>
      </c>
      <c r="G33" s="361"/>
      <c r="H33" s="361">
        <v>1</v>
      </c>
      <c r="I33" s="419">
        <v>43500</v>
      </c>
      <c r="J33" s="428"/>
      <c r="K33" s="428">
        <f>I33*J33/100</f>
        <v>0</v>
      </c>
      <c r="L33" s="417"/>
      <c r="M33" s="417"/>
      <c r="N33" s="417"/>
      <c r="O33" s="417"/>
      <c r="P33" s="417">
        <v>25</v>
      </c>
      <c r="Q33" s="417">
        <f t="shared" si="0"/>
        <v>10875</v>
      </c>
      <c r="R33" s="428">
        <f t="shared" si="1"/>
        <v>54375</v>
      </c>
      <c r="S33" s="384" t="s">
        <v>236</v>
      </c>
      <c r="T33" s="473"/>
      <c r="U33" s="5"/>
      <c r="V33" s="5"/>
      <c r="W33" s="5"/>
      <c r="X33" s="5"/>
      <c r="Y33" s="5"/>
      <c r="Z33" s="5"/>
      <c r="AA33" s="5"/>
    </row>
    <row r="34" spans="1:27" s="323" customFormat="1" ht="59.25" customHeight="1">
      <c r="A34" s="531"/>
      <c r="B34" s="413" t="s">
        <v>181</v>
      </c>
      <c r="C34" s="413"/>
      <c r="D34" s="529" t="s">
        <v>2</v>
      </c>
      <c r="E34" s="380" t="s">
        <v>610</v>
      </c>
      <c r="F34" s="380" t="s">
        <v>607</v>
      </c>
      <c r="G34" s="521"/>
      <c r="H34" s="521">
        <v>1</v>
      </c>
      <c r="I34" s="419">
        <v>32600</v>
      </c>
      <c r="J34" s="419"/>
      <c r="K34" s="419">
        <f>I34*J34/100</f>
        <v>0</v>
      </c>
      <c r="L34" s="419"/>
      <c r="M34" s="419"/>
      <c r="N34" s="419"/>
      <c r="O34" s="419"/>
      <c r="P34" s="419">
        <v>25</v>
      </c>
      <c r="Q34" s="419">
        <f>(I34+K34+M34+O34)*0.25</f>
        <v>8150</v>
      </c>
      <c r="R34" s="419">
        <f>(I34+Q34+O34+M34+K34)*H34</f>
        <v>40750</v>
      </c>
      <c r="S34" s="497"/>
      <c r="T34" s="475"/>
      <c r="U34" s="346"/>
      <c r="V34" s="346"/>
      <c r="W34" s="346"/>
      <c r="X34" s="346"/>
      <c r="Y34" s="346"/>
      <c r="Z34" s="346"/>
      <c r="AA34" s="346"/>
    </row>
    <row r="35" spans="1:27" s="1" customFormat="1" ht="15.75" customHeight="1">
      <c r="A35" s="495">
        <v>20</v>
      </c>
      <c r="B35" s="317" t="s">
        <v>181</v>
      </c>
      <c r="C35" s="317"/>
      <c r="D35" s="360" t="s">
        <v>389</v>
      </c>
      <c r="E35" s="360" t="s">
        <v>611</v>
      </c>
      <c r="F35" s="360" t="s">
        <v>607</v>
      </c>
      <c r="G35" s="361"/>
      <c r="H35" s="361">
        <v>2</v>
      </c>
      <c r="I35" s="419">
        <v>27200</v>
      </c>
      <c r="J35" s="428"/>
      <c r="K35" s="428">
        <f>I35*J35/100</f>
        <v>0</v>
      </c>
      <c r="L35" s="417"/>
      <c r="M35" s="417"/>
      <c r="N35" s="417"/>
      <c r="O35" s="417"/>
      <c r="P35" s="417">
        <v>25</v>
      </c>
      <c r="Q35" s="417">
        <f t="shared" si="0"/>
        <v>6800</v>
      </c>
      <c r="R35" s="428">
        <f t="shared" si="1"/>
        <v>68000</v>
      </c>
      <c r="S35" s="384"/>
      <c r="T35" s="473"/>
      <c r="U35" s="5"/>
      <c r="V35" s="5"/>
      <c r="W35" s="5"/>
      <c r="X35" s="5"/>
      <c r="Y35" s="5"/>
      <c r="Z35" s="5"/>
      <c r="AA35" s="5"/>
    </row>
    <row r="36" spans="1:27" s="1" customFormat="1" ht="15.75" customHeight="1">
      <c r="A36" s="495">
        <v>23</v>
      </c>
      <c r="B36" s="317" t="s">
        <v>181</v>
      </c>
      <c r="C36" s="317"/>
      <c r="D36" s="360" t="s">
        <v>123</v>
      </c>
      <c r="E36" s="360" t="s">
        <v>610</v>
      </c>
      <c r="F36" s="360" t="s">
        <v>607</v>
      </c>
      <c r="G36" s="361"/>
      <c r="H36" s="361">
        <v>1</v>
      </c>
      <c r="I36" s="419">
        <v>27200</v>
      </c>
      <c r="J36" s="428"/>
      <c r="K36" s="428">
        <f>I36*J36/100</f>
        <v>0</v>
      </c>
      <c r="L36" s="417"/>
      <c r="M36" s="417"/>
      <c r="N36" s="417"/>
      <c r="O36" s="417"/>
      <c r="P36" s="417">
        <v>25</v>
      </c>
      <c r="Q36" s="417">
        <f t="shared" si="0"/>
        <v>6800</v>
      </c>
      <c r="R36" s="428">
        <f t="shared" si="1"/>
        <v>34000</v>
      </c>
      <c r="S36" s="498"/>
      <c r="T36" s="473"/>
      <c r="U36" s="5"/>
      <c r="V36" s="5"/>
      <c r="W36" s="5"/>
      <c r="X36" s="5"/>
      <c r="Y36" s="5"/>
      <c r="Z36" s="5"/>
      <c r="AA36" s="5"/>
    </row>
    <row r="37" spans="1:27" s="322" customFormat="1" ht="15.75" customHeight="1">
      <c r="A37" s="495">
        <v>24</v>
      </c>
      <c r="B37" s="330"/>
      <c r="C37" s="330"/>
      <c r="D37" s="373" t="s">
        <v>16</v>
      </c>
      <c r="E37" s="366"/>
      <c r="F37" s="366"/>
      <c r="G37" s="366"/>
      <c r="H37" s="366">
        <f>SUM(H32:H36)</f>
        <v>6</v>
      </c>
      <c r="I37" s="420"/>
      <c r="J37" s="420"/>
      <c r="K37" s="420">
        <f>SUM(K32:K36)</f>
        <v>4890</v>
      </c>
      <c r="L37" s="420"/>
      <c r="M37" s="420">
        <f>SUM(M32:M36)</f>
        <v>0</v>
      </c>
      <c r="N37" s="420"/>
      <c r="O37" s="420">
        <f>SUM(O32:O36)</f>
        <v>0</v>
      </c>
      <c r="P37" s="420"/>
      <c r="Q37" s="420">
        <f>SUM(Q32:Q36)</f>
        <v>46072.5</v>
      </c>
      <c r="R37" s="420">
        <f>SUM(R32:R36)</f>
        <v>264362.5</v>
      </c>
      <c r="S37" s="499"/>
      <c r="T37" s="476"/>
      <c r="U37" s="335"/>
      <c r="V37" s="335"/>
      <c r="W37" s="335"/>
      <c r="X37" s="335"/>
      <c r="Y37" s="335"/>
      <c r="Z37" s="335"/>
      <c r="AA37" s="335"/>
    </row>
    <row r="38" spans="1:27" s="323" customFormat="1" ht="18.75" customHeight="1">
      <c r="A38" s="531">
        <v>25</v>
      </c>
      <c r="B38" s="413" t="s">
        <v>181</v>
      </c>
      <c r="C38" s="413"/>
      <c r="D38" s="529" t="s">
        <v>125</v>
      </c>
      <c r="E38" s="380" t="s">
        <v>612</v>
      </c>
      <c r="F38" s="380" t="s">
        <v>607</v>
      </c>
      <c r="G38" s="521"/>
      <c r="H38" s="521">
        <v>1</v>
      </c>
      <c r="I38" s="419">
        <v>19600</v>
      </c>
      <c r="J38" s="419"/>
      <c r="K38" s="419">
        <f>I38*J38/100</f>
        <v>0</v>
      </c>
      <c r="L38" s="419"/>
      <c r="M38" s="419"/>
      <c r="N38" s="419"/>
      <c r="O38" s="419"/>
      <c r="P38" s="419">
        <v>25</v>
      </c>
      <c r="Q38" s="419">
        <f t="shared" si="0"/>
        <v>4900</v>
      </c>
      <c r="R38" s="419">
        <f t="shared" si="1"/>
        <v>24500</v>
      </c>
      <c r="S38" s="497"/>
      <c r="T38" s="475"/>
      <c r="U38" s="346"/>
      <c r="V38" s="346"/>
      <c r="W38" s="346"/>
      <c r="X38" s="346"/>
      <c r="Y38" s="346"/>
      <c r="Z38" s="346"/>
      <c r="AA38" s="346"/>
    </row>
    <row r="39" spans="1:27" ht="15">
      <c r="A39" s="495">
        <v>26</v>
      </c>
      <c r="B39" s="500" t="s">
        <v>181</v>
      </c>
      <c r="C39" s="500"/>
      <c r="D39" s="367" t="s">
        <v>645</v>
      </c>
      <c r="E39" s="368" t="s">
        <v>612</v>
      </c>
      <c r="F39" s="368" t="s">
        <v>625</v>
      </c>
      <c r="G39" s="501"/>
      <c r="H39" s="502">
        <v>7</v>
      </c>
      <c r="I39" s="419">
        <v>16300</v>
      </c>
      <c r="J39" s="418"/>
      <c r="K39" s="418"/>
      <c r="L39" s="418"/>
      <c r="M39" s="418"/>
      <c r="N39" s="419">
        <v>4</v>
      </c>
      <c r="O39" s="419">
        <f aca="true" t="shared" si="4" ref="O39:O44">N39*I39/100</f>
        <v>652</v>
      </c>
      <c r="P39" s="417">
        <v>25</v>
      </c>
      <c r="Q39" s="417">
        <f t="shared" si="0"/>
        <v>4238</v>
      </c>
      <c r="R39" s="428">
        <f t="shared" si="1"/>
        <v>148330</v>
      </c>
      <c r="S39" s="503"/>
      <c r="T39" s="339"/>
      <c r="U39" s="339"/>
      <c r="V39" s="339"/>
      <c r="W39" s="339"/>
      <c r="X39" s="341"/>
      <c r="Y39" s="342"/>
      <c r="Z39" s="337"/>
      <c r="AA39" s="337"/>
    </row>
    <row r="40" spans="1:27" ht="15">
      <c r="A40" s="495">
        <v>27</v>
      </c>
      <c r="B40" s="500" t="s">
        <v>181</v>
      </c>
      <c r="C40" s="500"/>
      <c r="D40" s="367" t="s">
        <v>645</v>
      </c>
      <c r="E40" s="368" t="s">
        <v>612</v>
      </c>
      <c r="F40" s="368" t="s">
        <v>625</v>
      </c>
      <c r="G40" s="501"/>
      <c r="H40" s="502">
        <v>1</v>
      </c>
      <c r="I40" s="419">
        <v>16300</v>
      </c>
      <c r="J40" s="419">
        <v>10</v>
      </c>
      <c r="K40" s="419">
        <f>I40*J40/100</f>
        <v>1630</v>
      </c>
      <c r="L40" s="418"/>
      <c r="M40" s="418"/>
      <c r="N40" s="419">
        <v>4</v>
      </c>
      <c r="O40" s="419">
        <f t="shared" si="4"/>
        <v>652</v>
      </c>
      <c r="P40" s="417">
        <v>25</v>
      </c>
      <c r="Q40" s="417">
        <f t="shared" si="0"/>
        <v>4645.5</v>
      </c>
      <c r="R40" s="428">
        <f t="shared" si="1"/>
        <v>23227.5</v>
      </c>
      <c r="S40" s="503"/>
      <c r="T40" s="339"/>
      <c r="U40" s="339"/>
      <c r="V40" s="339"/>
      <c r="W40" s="339"/>
      <c r="X40" s="341"/>
      <c r="Y40" s="342"/>
      <c r="Z40" s="337"/>
      <c r="AA40" s="337"/>
    </row>
    <row r="41" spans="1:27" ht="15">
      <c r="A41" s="495">
        <v>29</v>
      </c>
      <c r="B41" s="500" t="s">
        <v>181</v>
      </c>
      <c r="C41" s="500"/>
      <c r="D41" s="369" t="s">
        <v>646</v>
      </c>
      <c r="E41" s="368" t="s">
        <v>612</v>
      </c>
      <c r="F41" s="368" t="s">
        <v>625</v>
      </c>
      <c r="G41" s="370" t="s">
        <v>613</v>
      </c>
      <c r="H41" s="438">
        <v>1</v>
      </c>
      <c r="I41" s="419">
        <v>27200</v>
      </c>
      <c r="J41" s="418"/>
      <c r="K41" s="418"/>
      <c r="L41" s="418"/>
      <c r="M41" s="418"/>
      <c r="N41" s="419">
        <f>8+4</f>
        <v>12</v>
      </c>
      <c r="O41" s="419">
        <f t="shared" si="4"/>
        <v>3264</v>
      </c>
      <c r="P41" s="417">
        <v>25</v>
      </c>
      <c r="Q41" s="417">
        <f t="shared" si="0"/>
        <v>7616</v>
      </c>
      <c r="R41" s="428">
        <f t="shared" si="1"/>
        <v>38080</v>
      </c>
      <c r="S41" s="503"/>
      <c r="T41" s="339"/>
      <c r="U41" s="339"/>
      <c r="V41" s="339"/>
      <c r="W41" s="339"/>
      <c r="X41" s="341"/>
      <c r="Y41" s="342"/>
      <c r="Z41" s="337"/>
      <c r="AA41" s="337"/>
    </row>
    <row r="42" spans="1:27" ht="15">
      <c r="A42" s="495">
        <v>30</v>
      </c>
      <c r="B42" s="500" t="s">
        <v>181</v>
      </c>
      <c r="C42" s="500"/>
      <c r="D42" s="369" t="s">
        <v>646</v>
      </c>
      <c r="E42" s="368" t="s">
        <v>612</v>
      </c>
      <c r="F42" s="368" t="s">
        <v>625</v>
      </c>
      <c r="G42" s="370" t="s">
        <v>619</v>
      </c>
      <c r="H42" s="438">
        <v>1</v>
      </c>
      <c r="I42" s="419">
        <v>21800</v>
      </c>
      <c r="J42" s="418"/>
      <c r="K42" s="418"/>
      <c r="L42" s="418"/>
      <c r="M42" s="418"/>
      <c r="N42" s="419">
        <f>8+4</f>
        <v>12</v>
      </c>
      <c r="O42" s="419">
        <f t="shared" si="4"/>
        <v>2616</v>
      </c>
      <c r="P42" s="417">
        <v>25</v>
      </c>
      <c r="Q42" s="417">
        <f t="shared" si="0"/>
        <v>6104</v>
      </c>
      <c r="R42" s="428">
        <f t="shared" si="1"/>
        <v>30520</v>
      </c>
      <c r="S42" s="503"/>
      <c r="T42" s="339"/>
      <c r="U42" s="339"/>
      <c r="V42" s="339"/>
      <c r="W42" s="339"/>
      <c r="X42" s="341"/>
      <c r="Y42" s="342"/>
      <c r="Z42" s="337"/>
      <c r="AA42" s="337"/>
    </row>
    <row r="43" spans="1:27" ht="15">
      <c r="A43" s="495">
        <v>31</v>
      </c>
      <c r="B43" s="500" t="s">
        <v>181</v>
      </c>
      <c r="C43" s="500"/>
      <c r="D43" s="369" t="s">
        <v>647</v>
      </c>
      <c r="E43" s="368" t="s">
        <v>612</v>
      </c>
      <c r="F43" s="368" t="s">
        <v>625</v>
      </c>
      <c r="G43" s="370" t="s">
        <v>619</v>
      </c>
      <c r="H43" s="438">
        <v>2</v>
      </c>
      <c r="I43" s="419">
        <v>21800</v>
      </c>
      <c r="J43" s="418"/>
      <c r="K43" s="418"/>
      <c r="L43" s="418"/>
      <c r="M43" s="418"/>
      <c r="N43" s="419">
        <f>8+4</f>
        <v>12</v>
      </c>
      <c r="O43" s="419">
        <f t="shared" si="4"/>
        <v>2616</v>
      </c>
      <c r="P43" s="417">
        <v>25</v>
      </c>
      <c r="Q43" s="417">
        <f t="shared" si="0"/>
        <v>6104</v>
      </c>
      <c r="R43" s="428">
        <f t="shared" si="1"/>
        <v>61040</v>
      </c>
      <c r="S43" s="503"/>
      <c r="T43" s="339"/>
      <c r="U43" s="339"/>
      <c r="V43" s="339"/>
      <c r="W43" s="339"/>
      <c r="X43" s="341"/>
      <c r="Y43" s="342"/>
      <c r="Z43" s="337"/>
      <c r="AA43" s="337"/>
    </row>
    <row r="44" spans="1:27" ht="15">
      <c r="A44" s="495">
        <v>32</v>
      </c>
      <c r="B44" s="500" t="s">
        <v>181</v>
      </c>
      <c r="C44" s="500"/>
      <c r="D44" s="369" t="s">
        <v>622</v>
      </c>
      <c r="E44" s="368" t="s">
        <v>612</v>
      </c>
      <c r="F44" s="368" t="s">
        <v>625</v>
      </c>
      <c r="G44" s="370" t="s">
        <v>613</v>
      </c>
      <c r="H44" s="438">
        <v>1</v>
      </c>
      <c r="I44" s="419">
        <v>27200</v>
      </c>
      <c r="J44" s="418"/>
      <c r="K44" s="418"/>
      <c r="L44" s="418"/>
      <c r="M44" s="418"/>
      <c r="N44" s="419">
        <f>8+4</f>
        <v>12</v>
      </c>
      <c r="O44" s="419">
        <f t="shared" si="4"/>
        <v>3264</v>
      </c>
      <c r="P44" s="417">
        <v>25</v>
      </c>
      <c r="Q44" s="417">
        <f t="shared" si="0"/>
        <v>7616</v>
      </c>
      <c r="R44" s="428">
        <f t="shared" si="1"/>
        <v>38080</v>
      </c>
      <c r="S44" s="503"/>
      <c r="T44" s="339"/>
      <c r="U44" s="339"/>
      <c r="V44" s="339"/>
      <c r="W44" s="339"/>
      <c r="X44" s="341"/>
      <c r="Y44" s="342"/>
      <c r="Z44" s="337"/>
      <c r="AA44" s="337"/>
    </row>
    <row r="45" spans="1:27" s="325" customFormat="1" ht="12.75">
      <c r="A45" s="495">
        <v>33</v>
      </c>
      <c r="B45" s="504" t="s">
        <v>181</v>
      </c>
      <c r="C45" s="504"/>
      <c r="D45" s="371" t="s">
        <v>649</v>
      </c>
      <c r="E45" s="403"/>
      <c r="F45" s="403"/>
      <c r="G45" s="397"/>
      <c r="H45" s="399">
        <f>SUM(H38:H44)</f>
        <v>14</v>
      </c>
      <c r="I45" s="420"/>
      <c r="J45" s="420"/>
      <c r="K45" s="420">
        <f aca="true" t="shared" si="5" ref="K45:R45">SUM(K38:K44)</f>
        <v>1630</v>
      </c>
      <c r="L45" s="420"/>
      <c r="M45" s="420">
        <f t="shared" si="5"/>
        <v>0</v>
      </c>
      <c r="N45" s="420"/>
      <c r="O45" s="420">
        <f t="shared" si="5"/>
        <v>13064</v>
      </c>
      <c r="P45" s="420"/>
      <c r="Q45" s="420">
        <f t="shared" si="5"/>
        <v>41223.5</v>
      </c>
      <c r="R45" s="420">
        <f t="shared" si="5"/>
        <v>363777.5</v>
      </c>
      <c r="S45" s="455"/>
      <c r="T45" s="340"/>
      <c r="U45" s="340"/>
      <c r="V45" s="340"/>
      <c r="W45" s="340"/>
      <c r="X45" s="340"/>
      <c r="Y45" s="352"/>
      <c r="Z45" s="353"/>
      <c r="AA45" s="353"/>
    </row>
    <row r="46" spans="1:27" s="441" customFormat="1" ht="13.5" customHeight="1">
      <c r="A46" s="495">
        <v>34</v>
      </c>
      <c r="B46" s="505" t="s">
        <v>181</v>
      </c>
      <c r="C46" s="505"/>
      <c r="D46" s="439" t="s">
        <v>650</v>
      </c>
      <c r="E46" s="439"/>
      <c r="F46" s="439"/>
      <c r="G46" s="382"/>
      <c r="H46" s="382">
        <f>H45+H37</f>
        <v>20</v>
      </c>
      <c r="I46" s="506">
        <f>I45+I37</f>
        <v>0</v>
      </c>
      <c r="J46" s="507"/>
      <c r="K46" s="506">
        <f>K45+K37</f>
        <v>6520</v>
      </c>
      <c r="L46" s="506"/>
      <c r="M46" s="506">
        <f>M45+M37</f>
        <v>0</v>
      </c>
      <c r="N46" s="506"/>
      <c r="O46" s="506">
        <f>O45+O37</f>
        <v>13064</v>
      </c>
      <c r="P46" s="506"/>
      <c r="Q46" s="506">
        <f>Q45+Q37</f>
        <v>87296</v>
      </c>
      <c r="R46" s="506">
        <f>R45+R37</f>
        <v>628140</v>
      </c>
      <c r="S46" s="382"/>
      <c r="T46" s="477"/>
      <c r="U46" s="440"/>
      <c r="V46" s="440"/>
      <c r="W46" s="440"/>
      <c r="X46" s="440"/>
      <c r="Y46" s="440"/>
      <c r="Z46" s="440"/>
      <c r="AA46" s="440"/>
    </row>
    <row r="47" spans="1:27" s="1" customFormat="1" ht="15">
      <c r="A47" s="495">
        <v>36</v>
      </c>
      <c r="B47" s="317" t="s">
        <v>184</v>
      </c>
      <c r="C47" s="317"/>
      <c r="D47" s="360" t="s">
        <v>132</v>
      </c>
      <c r="E47" s="360" t="s">
        <v>610</v>
      </c>
      <c r="F47" s="360" t="s">
        <v>607</v>
      </c>
      <c r="G47" s="361"/>
      <c r="H47" s="361">
        <v>1</v>
      </c>
      <c r="I47" s="419">
        <v>50000</v>
      </c>
      <c r="J47" s="428">
        <v>10</v>
      </c>
      <c r="K47" s="428">
        <f aca="true" t="shared" si="6" ref="K47:K55">I47*J47/100</f>
        <v>5000</v>
      </c>
      <c r="L47" s="419"/>
      <c r="M47" s="419"/>
      <c r="N47" s="419"/>
      <c r="O47" s="419"/>
      <c r="P47" s="417">
        <v>25</v>
      </c>
      <c r="Q47" s="417">
        <f t="shared" si="0"/>
        <v>13750</v>
      </c>
      <c r="R47" s="428">
        <f t="shared" si="1"/>
        <v>68750</v>
      </c>
      <c r="S47" s="384"/>
      <c r="T47" s="473"/>
      <c r="U47" s="5"/>
      <c r="V47" s="5"/>
      <c r="W47" s="5"/>
      <c r="X47" s="5"/>
      <c r="Y47" s="5"/>
      <c r="Z47" s="5"/>
      <c r="AA47" s="5"/>
    </row>
    <row r="48" spans="1:27" s="1" customFormat="1" ht="21.75" customHeight="1">
      <c r="A48" s="495">
        <v>38</v>
      </c>
      <c r="B48" s="317" t="s">
        <v>184</v>
      </c>
      <c r="C48" s="317"/>
      <c r="D48" s="360" t="s">
        <v>5</v>
      </c>
      <c r="E48" s="360" t="s">
        <v>610</v>
      </c>
      <c r="F48" s="360" t="s">
        <v>607</v>
      </c>
      <c r="G48" s="361"/>
      <c r="H48" s="361">
        <v>1</v>
      </c>
      <c r="I48" s="419">
        <v>28300</v>
      </c>
      <c r="J48" s="428"/>
      <c r="K48" s="428">
        <f t="shared" si="6"/>
        <v>0</v>
      </c>
      <c r="L48" s="417"/>
      <c r="M48" s="417"/>
      <c r="N48" s="417"/>
      <c r="O48" s="417"/>
      <c r="P48" s="417">
        <v>25</v>
      </c>
      <c r="Q48" s="417">
        <f t="shared" si="0"/>
        <v>7075</v>
      </c>
      <c r="R48" s="428">
        <f t="shared" si="1"/>
        <v>35375</v>
      </c>
      <c r="S48" s="384"/>
      <c r="T48" s="473"/>
      <c r="U48" s="5"/>
      <c r="V48" s="5"/>
      <c r="W48" s="5"/>
      <c r="X48" s="5"/>
      <c r="Y48" s="5"/>
      <c r="Z48" s="5"/>
      <c r="AA48" s="5"/>
    </row>
    <row r="49" spans="1:27" s="1" customFormat="1" ht="15">
      <c r="A49" s="495">
        <v>40</v>
      </c>
      <c r="B49" s="317" t="s">
        <v>184</v>
      </c>
      <c r="C49" s="317"/>
      <c r="D49" s="360" t="s">
        <v>134</v>
      </c>
      <c r="E49" s="360" t="s">
        <v>610</v>
      </c>
      <c r="F49" s="360" t="s">
        <v>607</v>
      </c>
      <c r="G49" s="361"/>
      <c r="H49" s="361">
        <v>1</v>
      </c>
      <c r="I49" s="419">
        <v>21800</v>
      </c>
      <c r="J49" s="428"/>
      <c r="K49" s="428">
        <f t="shared" si="6"/>
        <v>0</v>
      </c>
      <c r="L49" s="417"/>
      <c r="M49" s="417"/>
      <c r="N49" s="417"/>
      <c r="O49" s="417"/>
      <c r="P49" s="417">
        <v>25</v>
      </c>
      <c r="Q49" s="417">
        <f t="shared" si="0"/>
        <v>5450</v>
      </c>
      <c r="R49" s="428">
        <f t="shared" si="1"/>
        <v>27250</v>
      </c>
      <c r="S49" s="384"/>
      <c r="T49" s="473"/>
      <c r="U49" s="5"/>
      <c r="V49" s="5"/>
      <c r="W49" s="5"/>
      <c r="X49" s="5"/>
      <c r="Y49" s="5"/>
      <c r="Z49" s="5"/>
      <c r="AA49" s="5"/>
    </row>
    <row r="50" spans="1:27" s="1" customFormat="1" ht="15">
      <c r="A50" s="495">
        <v>45</v>
      </c>
      <c r="B50" s="317" t="s">
        <v>184</v>
      </c>
      <c r="C50" s="317"/>
      <c r="D50" s="360" t="s">
        <v>138</v>
      </c>
      <c r="E50" s="360" t="s">
        <v>611</v>
      </c>
      <c r="F50" s="360" t="s">
        <v>607</v>
      </c>
      <c r="G50" s="361"/>
      <c r="H50" s="361">
        <v>1</v>
      </c>
      <c r="I50" s="419">
        <v>17400</v>
      </c>
      <c r="J50" s="428">
        <v>15</v>
      </c>
      <c r="K50" s="428">
        <f t="shared" si="6"/>
        <v>2610</v>
      </c>
      <c r="L50" s="417"/>
      <c r="M50" s="417"/>
      <c r="N50" s="417"/>
      <c r="O50" s="417"/>
      <c r="P50" s="417">
        <v>25</v>
      </c>
      <c r="Q50" s="417">
        <f t="shared" si="0"/>
        <v>5002.5</v>
      </c>
      <c r="R50" s="428">
        <f t="shared" si="1"/>
        <v>25012.5</v>
      </c>
      <c r="S50" s="384"/>
      <c r="T50" s="473"/>
      <c r="U50" s="5"/>
      <c r="V50" s="5"/>
      <c r="W50" s="5"/>
      <c r="X50" s="5"/>
      <c r="Y50" s="5"/>
      <c r="Z50" s="5"/>
      <c r="AA50" s="5"/>
    </row>
    <row r="51" spans="1:27" s="1" customFormat="1" ht="15">
      <c r="A51" s="495">
        <v>46</v>
      </c>
      <c r="B51" s="317" t="s">
        <v>184</v>
      </c>
      <c r="C51" s="317"/>
      <c r="D51" s="360" t="s">
        <v>141</v>
      </c>
      <c r="E51" s="360" t="s">
        <v>611</v>
      </c>
      <c r="F51" s="360" t="s">
        <v>607</v>
      </c>
      <c r="G51" s="361">
        <v>3</v>
      </c>
      <c r="H51" s="361">
        <v>2</v>
      </c>
      <c r="I51" s="419">
        <v>17400</v>
      </c>
      <c r="J51" s="428"/>
      <c r="K51" s="428">
        <f t="shared" si="6"/>
        <v>0</v>
      </c>
      <c r="L51" s="417"/>
      <c r="M51" s="417"/>
      <c r="N51" s="417"/>
      <c r="O51" s="417"/>
      <c r="P51" s="417">
        <v>25</v>
      </c>
      <c r="Q51" s="417">
        <f t="shared" si="0"/>
        <v>4350</v>
      </c>
      <c r="R51" s="428">
        <f t="shared" si="1"/>
        <v>43500</v>
      </c>
      <c r="S51" s="384"/>
      <c r="T51" s="473"/>
      <c r="U51" s="5"/>
      <c r="V51" s="5"/>
      <c r="W51" s="5"/>
      <c r="X51" s="5"/>
      <c r="Y51" s="5"/>
      <c r="Z51" s="5"/>
      <c r="AA51" s="5"/>
    </row>
    <row r="52" spans="1:27" s="1" customFormat="1" ht="15">
      <c r="A52" s="495">
        <v>47</v>
      </c>
      <c r="B52" s="317" t="s">
        <v>184</v>
      </c>
      <c r="C52" s="317"/>
      <c r="D52" s="360" t="s">
        <v>141</v>
      </c>
      <c r="E52" s="360" t="s">
        <v>611</v>
      </c>
      <c r="F52" s="360" t="s">
        <v>607</v>
      </c>
      <c r="G52" s="361">
        <v>2</v>
      </c>
      <c r="H52" s="361">
        <v>7</v>
      </c>
      <c r="I52" s="419">
        <v>19600</v>
      </c>
      <c r="J52" s="428"/>
      <c r="K52" s="428">
        <f t="shared" si="6"/>
        <v>0</v>
      </c>
      <c r="L52" s="417"/>
      <c r="M52" s="417"/>
      <c r="N52" s="417"/>
      <c r="O52" s="417"/>
      <c r="P52" s="417">
        <v>25</v>
      </c>
      <c r="Q52" s="417">
        <f t="shared" si="0"/>
        <v>4900</v>
      </c>
      <c r="R52" s="428">
        <f t="shared" si="1"/>
        <v>171500</v>
      </c>
      <c r="S52" s="384"/>
      <c r="T52" s="473"/>
      <c r="U52" s="5"/>
      <c r="V52" s="5"/>
      <c r="W52" s="5"/>
      <c r="X52" s="5"/>
      <c r="Y52" s="5"/>
      <c r="Z52" s="5"/>
      <c r="AA52" s="5"/>
    </row>
    <row r="53" spans="1:27" s="1" customFormat="1" ht="15">
      <c r="A53" s="495">
        <v>48</v>
      </c>
      <c r="B53" s="317" t="s">
        <v>184</v>
      </c>
      <c r="C53" s="317"/>
      <c r="D53" s="360" t="s">
        <v>141</v>
      </c>
      <c r="E53" s="360" t="s">
        <v>611</v>
      </c>
      <c r="F53" s="360" t="s">
        <v>607</v>
      </c>
      <c r="G53" s="361">
        <v>1</v>
      </c>
      <c r="H53" s="361">
        <v>2</v>
      </c>
      <c r="I53" s="419">
        <v>21800</v>
      </c>
      <c r="J53" s="428">
        <v>10</v>
      </c>
      <c r="K53" s="428">
        <f t="shared" si="6"/>
        <v>2180</v>
      </c>
      <c r="L53" s="417"/>
      <c r="M53" s="417"/>
      <c r="N53" s="417"/>
      <c r="O53" s="417"/>
      <c r="P53" s="417">
        <v>25</v>
      </c>
      <c r="Q53" s="417">
        <f t="shared" si="0"/>
        <v>5995</v>
      </c>
      <c r="R53" s="428">
        <f t="shared" si="1"/>
        <v>59950</v>
      </c>
      <c r="S53" s="384"/>
      <c r="T53" s="473"/>
      <c r="U53" s="5"/>
      <c r="V53" s="5"/>
      <c r="W53" s="5"/>
      <c r="X53" s="5"/>
      <c r="Y53" s="5"/>
      <c r="Z53" s="5"/>
      <c r="AA53" s="5"/>
    </row>
    <row r="54" spans="1:27" s="1" customFormat="1" ht="15">
      <c r="A54" s="495">
        <v>52</v>
      </c>
      <c r="B54" s="317" t="s">
        <v>184</v>
      </c>
      <c r="C54" s="317"/>
      <c r="D54" s="360" t="s">
        <v>145</v>
      </c>
      <c r="E54" s="360" t="s">
        <v>611</v>
      </c>
      <c r="F54" s="360" t="s">
        <v>607</v>
      </c>
      <c r="G54" s="361"/>
      <c r="H54" s="361">
        <v>2</v>
      </c>
      <c r="I54" s="419">
        <v>13100</v>
      </c>
      <c r="J54" s="428"/>
      <c r="K54" s="428">
        <f t="shared" si="6"/>
        <v>0</v>
      </c>
      <c r="L54" s="417"/>
      <c r="M54" s="417"/>
      <c r="N54" s="417"/>
      <c r="O54" s="417"/>
      <c r="P54" s="417">
        <v>25</v>
      </c>
      <c r="Q54" s="417">
        <f t="shared" si="0"/>
        <v>3275</v>
      </c>
      <c r="R54" s="428">
        <f t="shared" si="1"/>
        <v>32750</v>
      </c>
      <c r="S54" s="384"/>
      <c r="T54" s="473"/>
      <c r="U54" s="5"/>
      <c r="V54" s="5"/>
      <c r="W54" s="5"/>
      <c r="X54" s="5"/>
      <c r="Y54" s="5"/>
      <c r="Z54" s="5"/>
      <c r="AA54" s="5"/>
    </row>
    <row r="55" spans="1:27" s="1" customFormat="1" ht="15" customHeight="1">
      <c r="A55" s="495">
        <v>53</v>
      </c>
      <c r="B55" s="317" t="s">
        <v>184</v>
      </c>
      <c r="C55" s="317"/>
      <c r="D55" s="360" t="s">
        <v>6</v>
      </c>
      <c r="E55" s="360" t="s">
        <v>610</v>
      </c>
      <c r="F55" s="360" t="s">
        <v>607</v>
      </c>
      <c r="G55" s="361"/>
      <c r="H55" s="361">
        <v>1</v>
      </c>
      <c r="I55" s="419">
        <v>15300</v>
      </c>
      <c r="J55" s="428"/>
      <c r="K55" s="428">
        <f t="shared" si="6"/>
        <v>0</v>
      </c>
      <c r="L55" s="417"/>
      <c r="M55" s="417"/>
      <c r="N55" s="417"/>
      <c r="O55" s="417"/>
      <c r="P55" s="417">
        <v>25</v>
      </c>
      <c r="Q55" s="417">
        <f t="shared" si="0"/>
        <v>3825</v>
      </c>
      <c r="R55" s="428">
        <f t="shared" si="1"/>
        <v>19125</v>
      </c>
      <c r="S55" s="384"/>
      <c r="T55" s="473"/>
      <c r="U55" s="5"/>
      <c r="V55" s="5"/>
      <c r="W55" s="5"/>
      <c r="X55" s="5"/>
      <c r="Y55" s="5"/>
      <c r="Z55" s="5"/>
      <c r="AA55" s="5"/>
    </row>
    <row r="56" spans="1:27" s="324" customFormat="1" ht="15">
      <c r="A56" s="495">
        <v>54</v>
      </c>
      <c r="B56" s="331" t="s">
        <v>184</v>
      </c>
      <c r="C56" s="331"/>
      <c r="D56" s="373" t="s">
        <v>651</v>
      </c>
      <c r="E56" s="373"/>
      <c r="F56" s="373"/>
      <c r="G56" s="366"/>
      <c r="H56" s="366">
        <f>SUM(H47:H55)</f>
        <v>18</v>
      </c>
      <c r="I56" s="449"/>
      <c r="J56" s="449"/>
      <c r="K56" s="449">
        <f>SUM(K47:K55)</f>
        <v>9790</v>
      </c>
      <c r="L56" s="449">
        <f>SUM(L47:L55)</f>
        <v>0</v>
      </c>
      <c r="M56" s="449">
        <f>SUM(M47:M55)</f>
        <v>0</v>
      </c>
      <c r="N56" s="449">
        <f>SUM(N47:N55)</f>
        <v>0</v>
      </c>
      <c r="O56" s="449">
        <f>SUM(O47:O55)</f>
        <v>0</v>
      </c>
      <c r="P56" s="449"/>
      <c r="Q56" s="449">
        <f>SUM(Q47:Q55)</f>
        <v>53622.5</v>
      </c>
      <c r="R56" s="449">
        <f>SUM(R47:R55)</f>
        <v>483212.5</v>
      </c>
      <c r="S56" s="508"/>
      <c r="T56" s="478"/>
      <c r="U56" s="332"/>
      <c r="V56" s="332"/>
      <c r="W56" s="332"/>
      <c r="X56" s="332"/>
      <c r="Y56" s="332"/>
      <c r="Z56" s="332"/>
      <c r="AA56" s="332"/>
    </row>
    <row r="57" spans="1:27" ht="25.5">
      <c r="A57" s="495">
        <v>55</v>
      </c>
      <c r="B57" s="317" t="s">
        <v>184</v>
      </c>
      <c r="C57" s="317"/>
      <c r="D57" s="374" t="s">
        <v>652</v>
      </c>
      <c r="E57" s="368" t="s">
        <v>612</v>
      </c>
      <c r="F57" s="368" t="s">
        <v>625</v>
      </c>
      <c r="G57" s="401"/>
      <c r="H57" s="509">
        <v>1</v>
      </c>
      <c r="I57" s="419">
        <v>13100</v>
      </c>
      <c r="J57" s="418"/>
      <c r="K57" s="418"/>
      <c r="L57" s="418"/>
      <c r="M57" s="418"/>
      <c r="N57" s="418"/>
      <c r="O57" s="418"/>
      <c r="P57" s="417">
        <v>25</v>
      </c>
      <c r="Q57" s="417">
        <f t="shared" si="0"/>
        <v>3275</v>
      </c>
      <c r="R57" s="428">
        <f t="shared" si="1"/>
        <v>16375</v>
      </c>
      <c r="S57" s="510"/>
      <c r="T57" s="479"/>
      <c r="U57" s="339"/>
      <c r="V57" s="339"/>
      <c r="W57" s="339"/>
      <c r="X57" s="341"/>
      <c r="Y57" s="342"/>
      <c r="Z57" s="337"/>
      <c r="AA57" s="337"/>
    </row>
    <row r="58" spans="1:27" s="57" customFormat="1" ht="14.25">
      <c r="A58" s="495">
        <v>56</v>
      </c>
      <c r="B58" s="338" t="s">
        <v>184</v>
      </c>
      <c r="C58" s="338"/>
      <c r="D58" s="372" t="s">
        <v>653</v>
      </c>
      <c r="E58" s="372"/>
      <c r="F58" s="372"/>
      <c r="G58" s="365"/>
      <c r="H58" s="365">
        <f>H56+H57</f>
        <v>19</v>
      </c>
      <c r="I58" s="365"/>
      <c r="J58" s="365"/>
      <c r="K58" s="405">
        <f aca="true" t="shared" si="7" ref="K58:R58">K56+K57</f>
        <v>9790</v>
      </c>
      <c r="L58" s="405">
        <f t="shared" si="7"/>
        <v>0</v>
      </c>
      <c r="M58" s="405">
        <f t="shared" si="7"/>
        <v>0</v>
      </c>
      <c r="N58" s="405">
        <f t="shared" si="7"/>
        <v>0</v>
      </c>
      <c r="O58" s="405">
        <f t="shared" si="7"/>
        <v>0</v>
      </c>
      <c r="P58" s="405"/>
      <c r="Q58" s="405">
        <f t="shared" si="7"/>
        <v>56897.5</v>
      </c>
      <c r="R58" s="405">
        <f t="shared" si="7"/>
        <v>499587.5</v>
      </c>
      <c r="S58" s="385"/>
      <c r="T58" s="474"/>
      <c r="U58" s="59"/>
      <c r="V58" s="59"/>
      <c r="W58" s="59"/>
      <c r="X58" s="59"/>
      <c r="Y58" s="59"/>
      <c r="Z58" s="59"/>
      <c r="AA58" s="59"/>
    </row>
    <row r="59" spans="1:27" s="1" customFormat="1" ht="38.25">
      <c r="A59" s="495">
        <v>58</v>
      </c>
      <c r="B59" s="522" t="s">
        <v>182</v>
      </c>
      <c r="C59" s="317"/>
      <c r="D59" s="362" t="s">
        <v>7</v>
      </c>
      <c r="E59" s="362" t="s">
        <v>610</v>
      </c>
      <c r="F59" s="360" t="s">
        <v>607</v>
      </c>
      <c r="G59" s="363"/>
      <c r="H59" s="363">
        <v>1</v>
      </c>
      <c r="I59" s="419">
        <v>35300</v>
      </c>
      <c r="J59" s="428">
        <v>10</v>
      </c>
      <c r="K59" s="428">
        <f aca="true" t="shared" si="8" ref="K59:K64">I59*J59/100</f>
        <v>3530</v>
      </c>
      <c r="L59" s="417"/>
      <c r="M59" s="417"/>
      <c r="N59" s="417"/>
      <c r="O59" s="417"/>
      <c r="P59" s="417">
        <v>25</v>
      </c>
      <c r="Q59" s="417">
        <f t="shared" si="0"/>
        <v>9707.5</v>
      </c>
      <c r="R59" s="428">
        <f t="shared" si="1"/>
        <v>48537.5</v>
      </c>
      <c r="S59" s="384"/>
      <c r="T59" s="473"/>
      <c r="U59" s="5"/>
      <c r="V59" s="5"/>
      <c r="W59" s="5"/>
      <c r="X59" s="5"/>
      <c r="Y59" s="5"/>
      <c r="Z59" s="5"/>
      <c r="AA59" s="5"/>
    </row>
    <row r="60" spans="1:27" s="1" customFormat="1" ht="30">
      <c r="A60" s="495">
        <v>59</v>
      </c>
      <c r="B60" s="522" t="s">
        <v>182</v>
      </c>
      <c r="C60" s="317"/>
      <c r="D60" s="362" t="s">
        <v>8</v>
      </c>
      <c r="E60" s="362" t="s">
        <v>610</v>
      </c>
      <c r="F60" s="360" t="s">
        <v>607</v>
      </c>
      <c r="G60" s="363"/>
      <c r="H60" s="363">
        <v>1</v>
      </c>
      <c r="I60" s="419">
        <v>32600</v>
      </c>
      <c r="J60" s="428"/>
      <c r="K60" s="428">
        <f t="shared" si="8"/>
        <v>0</v>
      </c>
      <c r="L60" s="417"/>
      <c r="M60" s="417"/>
      <c r="N60" s="417"/>
      <c r="O60" s="417"/>
      <c r="P60" s="417">
        <v>25</v>
      </c>
      <c r="Q60" s="417">
        <f t="shared" si="0"/>
        <v>8150</v>
      </c>
      <c r="R60" s="428">
        <f t="shared" si="1"/>
        <v>40750</v>
      </c>
      <c r="S60" s="384"/>
      <c r="T60" s="473"/>
      <c r="U60" s="5"/>
      <c r="V60" s="5"/>
      <c r="W60" s="5"/>
      <c r="X60" s="5"/>
      <c r="Y60" s="5"/>
      <c r="Z60" s="5"/>
      <c r="AA60" s="5"/>
    </row>
    <row r="61" spans="1:27" s="1" customFormat="1" ht="26.25" customHeight="1">
      <c r="A61" s="495">
        <v>60</v>
      </c>
      <c r="B61" s="522" t="s">
        <v>182</v>
      </c>
      <c r="C61" s="317"/>
      <c r="D61" s="362" t="s">
        <v>168</v>
      </c>
      <c r="E61" s="362" t="s">
        <v>610</v>
      </c>
      <c r="F61" s="360" t="s">
        <v>607</v>
      </c>
      <c r="G61" s="363"/>
      <c r="H61" s="363">
        <v>1</v>
      </c>
      <c r="I61" s="419">
        <v>27200</v>
      </c>
      <c r="J61" s="428"/>
      <c r="K61" s="428">
        <f t="shared" si="8"/>
        <v>0</v>
      </c>
      <c r="L61" s="417"/>
      <c r="M61" s="417"/>
      <c r="N61" s="417"/>
      <c r="O61" s="417"/>
      <c r="P61" s="417">
        <v>25</v>
      </c>
      <c r="Q61" s="417">
        <f t="shared" si="0"/>
        <v>6800</v>
      </c>
      <c r="R61" s="428">
        <f t="shared" si="1"/>
        <v>34000</v>
      </c>
      <c r="S61" s="384"/>
      <c r="T61" s="473"/>
      <c r="U61" s="5"/>
      <c r="V61" s="5"/>
      <c r="W61" s="5"/>
      <c r="X61" s="5"/>
      <c r="Y61" s="5"/>
      <c r="Z61" s="5"/>
      <c r="AA61" s="5"/>
    </row>
    <row r="62" spans="1:27" s="1" customFormat="1" ht="30">
      <c r="A62" s="495">
        <v>61</v>
      </c>
      <c r="B62" s="522" t="s">
        <v>182</v>
      </c>
      <c r="C62" s="317"/>
      <c r="D62" s="362" t="s">
        <v>169</v>
      </c>
      <c r="E62" s="362" t="s">
        <v>610</v>
      </c>
      <c r="F62" s="360" t="s">
        <v>607</v>
      </c>
      <c r="G62" s="363"/>
      <c r="H62" s="363">
        <v>1</v>
      </c>
      <c r="I62" s="419">
        <v>32600</v>
      </c>
      <c r="J62" s="428"/>
      <c r="K62" s="428">
        <f t="shared" si="8"/>
        <v>0</v>
      </c>
      <c r="L62" s="417"/>
      <c r="M62" s="417"/>
      <c r="N62" s="417"/>
      <c r="O62" s="417"/>
      <c r="P62" s="417">
        <v>25</v>
      </c>
      <c r="Q62" s="417">
        <f t="shared" si="0"/>
        <v>8150</v>
      </c>
      <c r="R62" s="428">
        <f t="shared" si="1"/>
        <v>40750</v>
      </c>
      <c r="S62" s="384"/>
      <c r="T62" s="473"/>
      <c r="U62" s="5"/>
      <c r="V62" s="5"/>
      <c r="W62" s="5"/>
      <c r="X62" s="5"/>
      <c r="Y62" s="5"/>
      <c r="Z62" s="5"/>
      <c r="AA62" s="5"/>
    </row>
    <row r="63" spans="1:27" s="1" customFormat="1" ht="30">
      <c r="A63" s="495">
        <v>62</v>
      </c>
      <c r="B63" s="522" t="s">
        <v>182</v>
      </c>
      <c r="C63" s="317"/>
      <c r="D63" s="362" t="s">
        <v>242</v>
      </c>
      <c r="E63" s="362" t="s">
        <v>610</v>
      </c>
      <c r="F63" s="360" t="s">
        <v>607</v>
      </c>
      <c r="G63" s="363"/>
      <c r="H63" s="363">
        <v>1</v>
      </c>
      <c r="I63" s="419">
        <v>22800</v>
      </c>
      <c r="J63" s="428"/>
      <c r="K63" s="428">
        <f t="shared" si="8"/>
        <v>0</v>
      </c>
      <c r="L63" s="417"/>
      <c r="M63" s="417"/>
      <c r="N63" s="417"/>
      <c r="O63" s="417"/>
      <c r="P63" s="417">
        <v>25</v>
      </c>
      <c r="Q63" s="417">
        <f t="shared" si="0"/>
        <v>5700</v>
      </c>
      <c r="R63" s="428">
        <f t="shared" si="1"/>
        <v>28500</v>
      </c>
      <c r="S63" s="384"/>
      <c r="T63" s="473"/>
      <c r="U63" s="5"/>
      <c r="V63" s="5"/>
      <c r="W63" s="5"/>
      <c r="X63" s="5"/>
      <c r="Y63" s="5"/>
      <c r="Z63" s="5"/>
      <c r="AA63" s="5"/>
    </row>
    <row r="64" spans="1:27" s="1" customFormat="1" ht="15.75" customHeight="1">
      <c r="A64" s="495">
        <v>63</v>
      </c>
      <c r="B64" s="522" t="s">
        <v>182</v>
      </c>
      <c r="C64" s="317"/>
      <c r="D64" s="362" t="s">
        <v>170</v>
      </c>
      <c r="E64" s="362" t="s">
        <v>611</v>
      </c>
      <c r="F64" s="360" t="s">
        <v>607</v>
      </c>
      <c r="G64" s="363"/>
      <c r="H64" s="363">
        <v>1</v>
      </c>
      <c r="I64" s="419">
        <v>15300</v>
      </c>
      <c r="J64" s="428"/>
      <c r="K64" s="428">
        <f t="shared" si="8"/>
        <v>0</v>
      </c>
      <c r="L64" s="417"/>
      <c r="M64" s="417"/>
      <c r="N64" s="417"/>
      <c r="O64" s="417"/>
      <c r="P64" s="417">
        <v>25</v>
      </c>
      <c r="Q64" s="417">
        <f t="shared" si="0"/>
        <v>3825</v>
      </c>
      <c r="R64" s="428">
        <f t="shared" si="1"/>
        <v>19125</v>
      </c>
      <c r="S64" s="384"/>
      <c r="T64" s="473"/>
      <c r="U64" s="5"/>
      <c r="V64" s="5"/>
      <c r="W64" s="5"/>
      <c r="X64" s="5"/>
      <c r="Y64" s="5"/>
      <c r="Z64" s="5"/>
      <c r="AA64" s="5"/>
    </row>
    <row r="65" spans="1:27" s="322" customFormat="1" ht="30">
      <c r="A65" s="495">
        <v>64</v>
      </c>
      <c r="B65" s="544" t="s">
        <v>182</v>
      </c>
      <c r="C65" s="331"/>
      <c r="D65" s="373" t="s">
        <v>648</v>
      </c>
      <c r="E65" s="366"/>
      <c r="F65" s="366"/>
      <c r="G65" s="366"/>
      <c r="H65" s="366">
        <f>SUM(H59:H64)</f>
        <v>6</v>
      </c>
      <c r="I65" s="511"/>
      <c r="J65" s="511"/>
      <c r="K65" s="499">
        <f aca="true" t="shared" si="9" ref="K65:R65">SUM(K59:K64)</f>
        <v>3530</v>
      </c>
      <c r="L65" s="499"/>
      <c r="M65" s="499">
        <f t="shared" si="9"/>
        <v>0</v>
      </c>
      <c r="N65" s="499"/>
      <c r="O65" s="499">
        <f t="shared" si="9"/>
        <v>0</v>
      </c>
      <c r="P65" s="499"/>
      <c r="Q65" s="499">
        <f t="shared" si="9"/>
        <v>42332.5</v>
      </c>
      <c r="R65" s="499">
        <f t="shared" si="9"/>
        <v>211662.5</v>
      </c>
      <c r="S65" s="508"/>
      <c r="T65" s="478"/>
      <c r="U65" s="335"/>
      <c r="V65" s="335"/>
      <c r="W65" s="335"/>
      <c r="X65" s="335"/>
      <c r="Y65" s="335"/>
      <c r="Z65" s="335"/>
      <c r="AA65" s="335"/>
    </row>
    <row r="66" spans="1:27" ht="15">
      <c r="A66" s="495">
        <v>65</v>
      </c>
      <c r="B66" s="383"/>
      <c r="C66" s="383"/>
      <c r="D66" s="375" t="s">
        <v>626</v>
      </c>
      <c r="E66" s="386"/>
      <c r="F66" s="386"/>
      <c r="G66" s="401"/>
      <c r="H66" s="401"/>
      <c r="I66" s="512"/>
      <c r="J66" s="418"/>
      <c r="K66" s="418"/>
      <c r="L66" s="418"/>
      <c r="M66" s="418"/>
      <c r="N66" s="418"/>
      <c r="O66" s="418"/>
      <c r="P66" s="417"/>
      <c r="Q66" s="417"/>
      <c r="R66" s="428"/>
      <c r="S66" s="503"/>
      <c r="T66" s="339"/>
      <c r="U66" s="339"/>
      <c r="V66" s="339"/>
      <c r="W66" s="339"/>
      <c r="X66" s="341"/>
      <c r="Y66" s="342"/>
      <c r="Z66" s="337"/>
      <c r="AA66" s="337"/>
    </row>
    <row r="67" spans="1:27" s="319" customFormat="1" ht="26.25">
      <c r="A67" s="495">
        <v>66</v>
      </c>
      <c r="B67" s="527" t="s">
        <v>9</v>
      </c>
      <c r="C67" s="400"/>
      <c r="D67" s="376" t="s">
        <v>627</v>
      </c>
      <c r="E67" s="513" t="s">
        <v>612</v>
      </c>
      <c r="F67" s="513" t="s">
        <v>625</v>
      </c>
      <c r="G67" s="514" t="s">
        <v>616</v>
      </c>
      <c r="H67" s="532">
        <v>6</v>
      </c>
      <c r="I67" s="419">
        <v>18500</v>
      </c>
      <c r="J67" s="418"/>
      <c r="K67" s="418"/>
      <c r="L67" s="418"/>
      <c r="M67" s="418"/>
      <c r="N67" s="419">
        <v>4</v>
      </c>
      <c r="O67" s="419">
        <f>N67*I67/100</f>
        <v>740</v>
      </c>
      <c r="P67" s="417">
        <v>25</v>
      </c>
      <c r="Q67" s="417">
        <f aca="true" t="shared" si="10" ref="Q67:Q96">(I67+K67+M67+O67)*0.25</f>
        <v>4810</v>
      </c>
      <c r="R67" s="428">
        <f aca="true" t="shared" si="11" ref="R67:R96">(I67+Q67+O67+M67+K67)*H67</f>
        <v>144300</v>
      </c>
      <c r="S67" s="503"/>
      <c r="T67" s="480"/>
      <c r="U67" s="339"/>
      <c r="V67" s="339"/>
      <c r="W67" s="339"/>
      <c r="X67" s="341"/>
      <c r="Y67" s="347"/>
      <c r="Z67" s="348"/>
      <c r="AA67" s="348"/>
    </row>
    <row r="68" spans="1:27" ht="26.25">
      <c r="A68" s="495">
        <v>67</v>
      </c>
      <c r="B68" s="527" t="s">
        <v>9</v>
      </c>
      <c r="C68" s="400"/>
      <c r="D68" s="376" t="s">
        <v>628</v>
      </c>
      <c r="E68" s="368" t="s">
        <v>612</v>
      </c>
      <c r="F68" s="368" t="s">
        <v>625</v>
      </c>
      <c r="G68" s="514" t="s">
        <v>613</v>
      </c>
      <c r="H68" s="532">
        <v>1</v>
      </c>
      <c r="I68" s="419">
        <v>16300</v>
      </c>
      <c r="J68" s="418"/>
      <c r="K68" s="418"/>
      <c r="L68" s="418"/>
      <c r="M68" s="418"/>
      <c r="N68" s="419">
        <v>4</v>
      </c>
      <c r="O68" s="419">
        <f aca="true" t="shared" si="12" ref="O68:O85">N68*I68/100</f>
        <v>652</v>
      </c>
      <c r="P68" s="417">
        <v>25</v>
      </c>
      <c r="Q68" s="417">
        <f t="shared" si="10"/>
        <v>4238</v>
      </c>
      <c r="R68" s="428">
        <f t="shared" si="11"/>
        <v>21190</v>
      </c>
      <c r="S68" s="503"/>
      <c r="T68" s="339"/>
      <c r="U68" s="339"/>
      <c r="V68" s="339"/>
      <c r="W68" s="339"/>
      <c r="X68" s="341"/>
      <c r="Y68" s="342"/>
      <c r="Z68" s="337"/>
      <c r="AA68" s="337"/>
    </row>
    <row r="69" spans="1:27" s="319" customFormat="1" ht="14.25">
      <c r="A69" s="495">
        <v>68</v>
      </c>
      <c r="B69" s="400"/>
      <c r="C69" s="400"/>
      <c r="D69" s="377" t="s">
        <v>629</v>
      </c>
      <c r="E69" s="515"/>
      <c r="F69" s="515"/>
      <c r="G69" s="516"/>
      <c r="H69" s="533"/>
      <c r="I69" s="419"/>
      <c r="J69" s="418"/>
      <c r="K69" s="418"/>
      <c r="L69" s="418"/>
      <c r="M69" s="418"/>
      <c r="N69" s="419"/>
      <c r="O69" s="419">
        <f t="shared" si="12"/>
        <v>0</v>
      </c>
      <c r="P69" s="417">
        <v>25</v>
      </c>
      <c r="Q69" s="417">
        <f t="shared" si="10"/>
        <v>0</v>
      </c>
      <c r="R69" s="428">
        <f t="shared" si="11"/>
        <v>0</v>
      </c>
      <c r="S69" s="510"/>
      <c r="T69" s="341"/>
      <c r="U69" s="339"/>
      <c r="V69" s="339"/>
      <c r="W69" s="339"/>
      <c r="X69" s="341"/>
      <c r="Y69" s="347"/>
      <c r="Z69" s="348"/>
      <c r="AA69" s="348"/>
    </row>
    <row r="70" spans="1:27" s="321" customFormat="1" ht="38.25">
      <c r="A70" s="495">
        <v>69</v>
      </c>
      <c r="B70" s="400" t="s">
        <v>629</v>
      </c>
      <c r="C70" s="400"/>
      <c r="D70" s="376" t="s">
        <v>630</v>
      </c>
      <c r="E70" s="368" t="s">
        <v>612</v>
      </c>
      <c r="F70" s="368" t="s">
        <v>625</v>
      </c>
      <c r="G70" s="378" t="s">
        <v>615</v>
      </c>
      <c r="H70" s="534">
        <v>2</v>
      </c>
      <c r="I70" s="419">
        <v>18500</v>
      </c>
      <c r="J70" s="418"/>
      <c r="K70" s="418"/>
      <c r="L70" s="418"/>
      <c r="M70" s="418"/>
      <c r="N70" s="419">
        <v>8</v>
      </c>
      <c r="O70" s="419">
        <f t="shared" si="12"/>
        <v>1480</v>
      </c>
      <c r="P70" s="417">
        <v>25</v>
      </c>
      <c r="Q70" s="417">
        <f t="shared" si="10"/>
        <v>4995</v>
      </c>
      <c r="R70" s="428">
        <f t="shared" si="11"/>
        <v>49950</v>
      </c>
      <c r="S70" s="503"/>
      <c r="T70" s="480"/>
      <c r="U70" s="339"/>
      <c r="V70" s="339"/>
      <c r="W70" s="339"/>
      <c r="X70" s="341"/>
      <c r="Y70" s="349"/>
      <c r="Z70" s="350"/>
      <c r="AA70" s="350"/>
    </row>
    <row r="71" spans="1:27" ht="38.25">
      <c r="A71" s="495">
        <v>70</v>
      </c>
      <c r="B71" s="400" t="s">
        <v>629</v>
      </c>
      <c r="C71" s="400"/>
      <c r="D71" s="376" t="s">
        <v>631</v>
      </c>
      <c r="E71" s="368" t="s">
        <v>612</v>
      </c>
      <c r="F71" s="368" t="s">
        <v>625</v>
      </c>
      <c r="G71" s="378" t="s">
        <v>616</v>
      </c>
      <c r="H71" s="534">
        <v>3</v>
      </c>
      <c r="I71" s="419">
        <v>17400</v>
      </c>
      <c r="J71" s="418"/>
      <c r="K71" s="418"/>
      <c r="L71" s="418"/>
      <c r="M71" s="418"/>
      <c r="N71" s="419">
        <v>8</v>
      </c>
      <c r="O71" s="419">
        <f t="shared" si="12"/>
        <v>1392</v>
      </c>
      <c r="P71" s="417">
        <v>25</v>
      </c>
      <c r="Q71" s="417">
        <f t="shared" si="10"/>
        <v>4698</v>
      </c>
      <c r="R71" s="428">
        <f t="shared" si="11"/>
        <v>70470</v>
      </c>
      <c r="S71" s="503"/>
      <c r="T71" s="339"/>
      <c r="U71" s="339"/>
      <c r="V71" s="339"/>
      <c r="W71" s="339"/>
      <c r="X71" s="341"/>
      <c r="Y71" s="351"/>
      <c r="Z71" s="337"/>
      <c r="AA71" s="337"/>
    </row>
    <row r="72" spans="1:27" ht="15">
      <c r="A72" s="495">
        <v>72</v>
      </c>
      <c r="B72" s="400"/>
      <c r="C72" s="400"/>
      <c r="D72" s="377" t="s">
        <v>632</v>
      </c>
      <c r="E72" s="368"/>
      <c r="F72" s="368"/>
      <c r="G72" s="514"/>
      <c r="H72" s="535"/>
      <c r="I72" s="419"/>
      <c r="J72" s="418"/>
      <c r="K72" s="418"/>
      <c r="L72" s="418"/>
      <c r="M72" s="418"/>
      <c r="N72" s="419"/>
      <c r="O72" s="419">
        <f t="shared" si="12"/>
        <v>0</v>
      </c>
      <c r="P72" s="417">
        <v>25</v>
      </c>
      <c r="Q72" s="417">
        <f t="shared" si="10"/>
        <v>0</v>
      </c>
      <c r="R72" s="428">
        <f t="shared" si="11"/>
        <v>0</v>
      </c>
      <c r="S72" s="503"/>
      <c r="T72" s="339"/>
      <c r="U72" s="339"/>
      <c r="V72" s="339"/>
      <c r="W72" s="339"/>
      <c r="X72" s="341"/>
      <c r="Y72" s="342"/>
      <c r="Z72" s="337"/>
      <c r="AA72" s="337"/>
    </row>
    <row r="73" spans="1:27" ht="26.25">
      <c r="A73" s="495">
        <v>73</v>
      </c>
      <c r="B73" s="400" t="s">
        <v>10</v>
      </c>
      <c r="C73" s="400"/>
      <c r="D73" s="547" t="s">
        <v>633</v>
      </c>
      <c r="E73" s="368" t="s">
        <v>612</v>
      </c>
      <c r="F73" s="368" t="s">
        <v>625</v>
      </c>
      <c r="G73" s="514"/>
      <c r="H73" s="535">
        <v>5</v>
      </c>
      <c r="I73" s="419">
        <v>11000</v>
      </c>
      <c r="J73" s="418"/>
      <c r="K73" s="418"/>
      <c r="L73" s="418"/>
      <c r="M73" s="418"/>
      <c r="N73" s="419">
        <f>4+4</f>
        <v>8</v>
      </c>
      <c r="O73" s="419">
        <f t="shared" si="12"/>
        <v>880</v>
      </c>
      <c r="P73" s="417">
        <v>25</v>
      </c>
      <c r="Q73" s="417">
        <f t="shared" si="10"/>
        <v>2970</v>
      </c>
      <c r="R73" s="428">
        <f t="shared" si="11"/>
        <v>74250</v>
      </c>
      <c r="S73" s="508" t="s">
        <v>0</v>
      </c>
      <c r="T73" s="339"/>
      <c r="U73" s="339"/>
      <c r="V73" s="339"/>
      <c r="W73" s="339"/>
      <c r="X73" s="341"/>
      <c r="Y73" s="342"/>
      <c r="Z73" s="337"/>
      <c r="AA73" s="337"/>
    </row>
    <row r="74" spans="1:27" ht="15">
      <c r="A74" s="495">
        <v>74</v>
      </c>
      <c r="B74" s="400" t="s">
        <v>10</v>
      </c>
      <c r="C74" s="400"/>
      <c r="D74" s="376" t="s">
        <v>634</v>
      </c>
      <c r="E74" s="368" t="s">
        <v>612</v>
      </c>
      <c r="F74" s="368" t="s">
        <v>625</v>
      </c>
      <c r="G74" s="514" t="s">
        <v>616</v>
      </c>
      <c r="H74" s="535">
        <v>1</v>
      </c>
      <c r="I74" s="419">
        <v>18500</v>
      </c>
      <c r="J74" s="418"/>
      <c r="K74" s="418"/>
      <c r="L74" s="418"/>
      <c r="M74" s="418"/>
      <c r="N74" s="419">
        <f>4+8</f>
        <v>12</v>
      </c>
      <c r="O74" s="419">
        <f t="shared" si="12"/>
        <v>2220</v>
      </c>
      <c r="P74" s="417">
        <v>25</v>
      </c>
      <c r="Q74" s="417">
        <f t="shared" si="10"/>
        <v>5180</v>
      </c>
      <c r="R74" s="428">
        <f t="shared" si="11"/>
        <v>25900</v>
      </c>
      <c r="S74" s="503"/>
      <c r="T74" s="339"/>
      <c r="U74" s="339"/>
      <c r="V74" s="339"/>
      <c r="W74" s="339"/>
      <c r="X74" s="341"/>
      <c r="Y74" s="342"/>
      <c r="Z74" s="337"/>
      <c r="AA74" s="337"/>
    </row>
    <row r="75" spans="1:27" ht="27" customHeight="1">
      <c r="A75" s="495">
        <v>75</v>
      </c>
      <c r="B75" s="400" t="s">
        <v>10</v>
      </c>
      <c r="C75" s="400"/>
      <c r="D75" s="547" t="s">
        <v>635</v>
      </c>
      <c r="E75" s="368" t="s">
        <v>612</v>
      </c>
      <c r="F75" s="368" t="s">
        <v>625</v>
      </c>
      <c r="G75" s="514"/>
      <c r="H75" s="535">
        <v>5</v>
      </c>
      <c r="I75" s="419">
        <v>15300</v>
      </c>
      <c r="J75" s="418"/>
      <c r="K75" s="418"/>
      <c r="L75" s="418"/>
      <c r="M75" s="418"/>
      <c r="N75" s="419">
        <v>8</v>
      </c>
      <c r="O75" s="419">
        <f t="shared" si="12"/>
        <v>1224</v>
      </c>
      <c r="P75" s="417">
        <v>25</v>
      </c>
      <c r="Q75" s="417">
        <f t="shared" si="10"/>
        <v>4131</v>
      </c>
      <c r="R75" s="428">
        <f t="shared" si="11"/>
        <v>103275</v>
      </c>
      <c r="S75" s="508" t="s">
        <v>0</v>
      </c>
      <c r="T75" s="339"/>
      <c r="U75" s="339"/>
      <c r="V75" s="339"/>
      <c r="W75" s="339"/>
      <c r="X75" s="341"/>
      <c r="Y75" s="342"/>
      <c r="Z75" s="337"/>
      <c r="AA75" s="337"/>
    </row>
    <row r="76" spans="1:27" ht="15">
      <c r="A76" s="495">
        <v>76</v>
      </c>
      <c r="B76" s="400" t="s">
        <v>10</v>
      </c>
      <c r="C76" s="400"/>
      <c r="D76" s="376" t="s">
        <v>636</v>
      </c>
      <c r="E76" s="368" t="s">
        <v>612</v>
      </c>
      <c r="F76" s="368" t="s">
        <v>625</v>
      </c>
      <c r="G76" s="514"/>
      <c r="H76" s="532">
        <v>0.5</v>
      </c>
      <c r="I76" s="419">
        <v>22000</v>
      </c>
      <c r="J76" s="418"/>
      <c r="K76" s="418"/>
      <c r="L76" s="418"/>
      <c r="M76" s="418"/>
      <c r="N76" s="419">
        <f>4+4</f>
        <v>8</v>
      </c>
      <c r="O76" s="419">
        <f t="shared" si="12"/>
        <v>1760</v>
      </c>
      <c r="P76" s="417">
        <v>25</v>
      </c>
      <c r="Q76" s="417">
        <f t="shared" si="10"/>
        <v>5940</v>
      </c>
      <c r="R76" s="428">
        <f t="shared" si="11"/>
        <v>14850</v>
      </c>
      <c r="S76" s="503"/>
      <c r="T76" s="170"/>
      <c r="U76" s="339"/>
      <c r="V76" s="339"/>
      <c r="W76" s="339"/>
      <c r="X76" s="341"/>
      <c r="Y76" s="342"/>
      <c r="Z76" s="337"/>
      <c r="AA76" s="337"/>
    </row>
    <row r="77" spans="1:27" ht="68.25" customHeight="1">
      <c r="A77" s="495">
        <v>77</v>
      </c>
      <c r="B77" s="400" t="s">
        <v>10</v>
      </c>
      <c r="C77" s="400"/>
      <c r="D77" s="376" t="s">
        <v>637</v>
      </c>
      <c r="E77" s="368" t="s">
        <v>612</v>
      </c>
      <c r="F77" s="368" t="s">
        <v>625</v>
      </c>
      <c r="G77" s="514" t="s">
        <v>616</v>
      </c>
      <c r="H77" s="535">
        <v>1</v>
      </c>
      <c r="I77" s="419">
        <v>19600</v>
      </c>
      <c r="J77" s="418"/>
      <c r="K77" s="418"/>
      <c r="L77" s="418"/>
      <c r="M77" s="418"/>
      <c r="N77" s="419">
        <f>4+8</f>
        <v>12</v>
      </c>
      <c r="O77" s="419">
        <f t="shared" si="12"/>
        <v>2352</v>
      </c>
      <c r="P77" s="417">
        <v>25</v>
      </c>
      <c r="Q77" s="417">
        <f t="shared" si="10"/>
        <v>5488</v>
      </c>
      <c r="R77" s="428">
        <f t="shared" si="11"/>
        <v>27440</v>
      </c>
      <c r="S77" s="503"/>
      <c r="T77" s="339"/>
      <c r="U77" s="339"/>
      <c r="V77" s="339"/>
      <c r="W77" s="339"/>
      <c r="X77" s="341"/>
      <c r="Y77" s="342"/>
      <c r="Z77" s="337"/>
      <c r="AA77" s="337"/>
    </row>
    <row r="78" spans="1:27" ht="29.25" customHeight="1">
      <c r="A78" s="495">
        <v>78</v>
      </c>
      <c r="B78" s="400" t="s">
        <v>10</v>
      </c>
      <c r="C78" s="400"/>
      <c r="D78" s="376" t="s">
        <v>638</v>
      </c>
      <c r="E78" s="368" t="s">
        <v>612</v>
      </c>
      <c r="F78" s="368" t="s">
        <v>625</v>
      </c>
      <c r="G78" s="514"/>
      <c r="H78" s="536">
        <v>1</v>
      </c>
      <c r="I78" s="419">
        <v>11000</v>
      </c>
      <c r="J78" s="418"/>
      <c r="K78" s="418"/>
      <c r="L78" s="418"/>
      <c r="M78" s="418"/>
      <c r="N78" s="419">
        <v>4</v>
      </c>
      <c r="O78" s="419">
        <f t="shared" si="12"/>
        <v>440</v>
      </c>
      <c r="P78" s="417">
        <v>25</v>
      </c>
      <c r="Q78" s="417">
        <f t="shared" si="10"/>
        <v>2860</v>
      </c>
      <c r="R78" s="428">
        <f t="shared" si="11"/>
        <v>14300</v>
      </c>
      <c r="S78" s="503"/>
      <c r="T78" s="339"/>
      <c r="U78" s="339"/>
      <c r="V78" s="339"/>
      <c r="W78" s="339"/>
      <c r="X78" s="341"/>
      <c r="Y78" s="342"/>
      <c r="Z78" s="337"/>
      <c r="AA78" s="337"/>
    </row>
    <row r="79" spans="1:27" ht="25.5">
      <c r="A79" s="495">
        <v>79</v>
      </c>
      <c r="B79" s="400" t="s">
        <v>10</v>
      </c>
      <c r="C79" s="400"/>
      <c r="D79" s="376" t="s">
        <v>639</v>
      </c>
      <c r="E79" s="368" t="s">
        <v>612</v>
      </c>
      <c r="F79" s="368" t="s">
        <v>625</v>
      </c>
      <c r="G79" s="514"/>
      <c r="H79" s="535">
        <v>2</v>
      </c>
      <c r="I79" s="419">
        <v>16300</v>
      </c>
      <c r="J79" s="418"/>
      <c r="K79" s="418"/>
      <c r="L79" s="418"/>
      <c r="M79" s="418"/>
      <c r="N79" s="419"/>
      <c r="O79" s="419">
        <f t="shared" si="12"/>
        <v>0</v>
      </c>
      <c r="P79" s="417">
        <v>25</v>
      </c>
      <c r="Q79" s="417">
        <f t="shared" si="10"/>
        <v>4075</v>
      </c>
      <c r="R79" s="428">
        <f t="shared" si="11"/>
        <v>40750</v>
      </c>
      <c r="S79" s="503"/>
      <c r="T79" s="339"/>
      <c r="U79" s="339"/>
      <c r="V79" s="339"/>
      <c r="W79" s="339"/>
      <c r="X79" s="341"/>
      <c r="Y79" s="342"/>
      <c r="Z79" s="337"/>
      <c r="AA79" s="337"/>
    </row>
    <row r="80" spans="1:27" ht="15">
      <c r="A80" s="495">
        <v>80</v>
      </c>
      <c r="B80" s="400" t="s">
        <v>10</v>
      </c>
      <c r="C80" s="400"/>
      <c r="D80" s="376" t="s">
        <v>640</v>
      </c>
      <c r="E80" s="368" t="s">
        <v>612</v>
      </c>
      <c r="F80" s="368" t="s">
        <v>625</v>
      </c>
      <c r="G80" s="514"/>
      <c r="H80" s="518">
        <v>0.5</v>
      </c>
      <c r="I80" s="419">
        <v>11000</v>
      </c>
      <c r="J80" s="418"/>
      <c r="K80" s="418"/>
      <c r="L80" s="418"/>
      <c r="M80" s="418"/>
      <c r="N80" s="419">
        <v>8</v>
      </c>
      <c r="O80" s="419">
        <f t="shared" si="12"/>
        <v>880</v>
      </c>
      <c r="P80" s="417">
        <v>25</v>
      </c>
      <c r="Q80" s="417">
        <f t="shared" si="10"/>
        <v>2970</v>
      </c>
      <c r="R80" s="428">
        <f t="shared" si="11"/>
        <v>7425</v>
      </c>
      <c r="S80" s="503"/>
      <c r="T80" s="339"/>
      <c r="U80" s="339"/>
      <c r="V80" s="339"/>
      <c r="W80" s="339"/>
      <c r="X80" s="341"/>
      <c r="Y80" s="342"/>
      <c r="Z80" s="337"/>
      <c r="AA80" s="337"/>
    </row>
    <row r="81" spans="1:27" ht="15">
      <c r="A81" s="495">
        <v>81</v>
      </c>
      <c r="B81" s="400"/>
      <c r="C81" s="400"/>
      <c r="D81" s="379" t="s">
        <v>641</v>
      </c>
      <c r="E81" s="368"/>
      <c r="F81" s="368"/>
      <c r="G81" s="514"/>
      <c r="H81" s="517"/>
      <c r="I81" s="419"/>
      <c r="J81" s="418"/>
      <c r="K81" s="418"/>
      <c r="L81" s="418"/>
      <c r="M81" s="418"/>
      <c r="N81" s="419"/>
      <c r="O81" s="419"/>
      <c r="P81" s="417"/>
      <c r="Q81" s="417"/>
      <c r="R81" s="428"/>
      <c r="S81" s="503"/>
      <c r="T81" s="339"/>
      <c r="U81" s="339"/>
      <c r="V81" s="339"/>
      <c r="W81" s="339"/>
      <c r="X81" s="341"/>
      <c r="Y81" s="342"/>
      <c r="Z81" s="337"/>
      <c r="AA81" s="337"/>
    </row>
    <row r="82" spans="1:27" ht="26.25">
      <c r="A82" s="495">
        <v>82</v>
      </c>
      <c r="B82" s="527" t="s">
        <v>11</v>
      </c>
      <c r="C82" s="400"/>
      <c r="D82" s="376" t="s">
        <v>642</v>
      </c>
      <c r="E82" s="368" t="s">
        <v>612</v>
      </c>
      <c r="F82" s="368" t="s">
        <v>625</v>
      </c>
      <c r="G82" s="514" t="s">
        <v>619</v>
      </c>
      <c r="H82" s="517">
        <v>1</v>
      </c>
      <c r="I82" s="419">
        <v>13100</v>
      </c>
      <c r="J82" s="418"/>
      <c r="K82" s="418"/>
      <c r="L82" s="418"/>
      <c r="M82" s="418"/>
      <c r="N82" s="419">
        <v>4</v>
      </c>
      <c r="O82" s="419">
        <f t="shared" si="12"/>
        <v>524</v>
      </c>
      <c r="P82" s="417">
        <v>25</v>
      </c>
      <c r="Q82" s="417">
        <f t="shared" si="10"/>
        <v>3406</v>
      </c>
      <c r="R82" s="428">
        <f t="shared" si="11"/>
        <v>17030</v>
      </c>
      <c r="S82" s="503"/>
      <c r="T82" s="339"/>
      <c r="U82" s="339"/>
      <c r="V82" s="339"/>
      <c r="W82" s="339"/>
      <c r="X82" s="341"/>
      <c r="Y82" s="342"/>
      <c r="Z82" s="337"/>
      <c r="AA82" s="337"/>
    </row>
    <row r="83" spans="1:27" ht="26.25">
      <c r="A83" s="495">
        <v>83</v>
      </c>
      <c r="B83" s="527" t="s">
        <v>11</v>
      </c>
      <c r="C83" s="400"/>
      <c r="D83" s="376" t="s">
        <v>642</v>
      </c>
      <c r="E83" s="368" t="s">
        <v>612</v>
      </c>
      <c r="F83" s="368" t="s">
        <v>625</v>
      </c>
      <c r="G83" s="514" t="s">
        <v>613</v>
      </c>
      <c r="H83" s="517">
        <v>1</v>
      </c>
      <c r="I83" s="419">
        <v>16300</v>
      </c>
      <c r="J83" s="418"/>
      <c r="K83" s="418"/>
      <c r="L83" s="418"/>
      <c r="M83" s="418"/>
      <c r="N83" s="419">
        <v>4</v>
      </c>
      <c r="O83" s="419">
        <f t="shared" si="12"/>
        <v>652</v>
      </c>
      <c r="P83" s="417">
        <v>25</v>
      </c>
      <c r="Q83" s="417">
        <f t="shared" si="10"/>
        <v>4238</v>
      </c>
      <c r="R83" s="428">
        <f t="shared" si="11"/>
        <v>21190</v>
      </c>
      <c r="S83" s="503"/>
      <c r="T83" s="339"/>
      <c r="U83" s="339"/>
      <c r="V83" s="339"/>
      <c r="W83" s="339"/>
      <c r="X83" s="341"/>
      <c r="Y83" s="342"/>
      <c r="Z83" s="337"/>
      <c r="AA83" s="337"/>
    </row>
    <row r="84" spans="1:27" ht="26.25">
      <c r="A84" s="495">
        <v>84</v>
      </c>
      <c r="B84" s="527" t="s">
        <v>11</v>
      </c>
      <c r="C84" s="400"/>
      <c r="D84" s="376" t="s">
        <v>643</v>
      </c>
      <c r="E84" s="368" t="s">
        <v>612</v>
      </c>
      <c r="F84" s="368" t="s">
        <v>625</v>
      </c>
      <c r="G84" s="514" t="s">
        <v>613</v>
      </c>
      <c r="H84" s="517">
        <v>1</v>
      </c>
      <c r="I84" s="419">
        <v>16300</v>
      </c>
      <c r="J84" s="418"/>
      <c r="K84" s="418"/>
      <c r="L84" s="418"/>
      <c r="M84" s="418"/>
      <c r="N84" s="419">
        <v>4</v>
      </c>
      <c r="O84" s="419">
        <f t="shared" si="12"/>
        <v>652</v>
      </c>
      <c r="P84" s="417">
        <v>25</v>
      </c>
      <c r="Q84" s="417">
        <f t="shared" si="10"/>
        <v>4238</v>
      </c>
      <c r="R84" s="428">
        <f t="shared" si="11"/>
        <v>21190</v>
      </c>
      <c r="S84" s="503"/>
      <c r="T84" s="339"/>
      <c r="U84" s="339"/>
      <c r="V84" s="339"/>
      <c r="W84" s="339"/>
      <c r="X84" s="341"/>
      <c r="Y84" s="342"/>
      <c r="Z84" s="337"/>
      <c r="AA84" s="337"/>
    </row>
    <row r="85" spans="1:27" ht="26.25">
      <c r="A85" s="495">
        <v>85</v>
      </c>
      <c r="B85" s="527" t="s">
        <v>11</v>
      </c>
      <c r="C85" s="400"/>
      <c r="D85" s="376" t="s">
        <v>643</v>
      </c>
      <c r="E85" s="368" t="s">
        <v>612</v>
      </c>
      <c r="F85" s="368" t="s">
        <v>625</v>
      </c>
      <c r="G85" s="514" t="s">
        <v>619</v>
      </c>
      <c r="H85" s="517">
        <v>2</v>
      </c>
      <c r="I85" s="419">
        <v>13100</v>
      </c>
      <c r="J85" s="418"/>
      <c r="K85" s="418"/>
      <c r="L85" s="418"/>
      <c r="M85" s="418"/>
      <c r="N85" s="419">
        <v>4</v>
      </c>
      <c r="O85" s="419">
        <f t="shared" si="12"/>
        <v>524</v>
      </c>
      <c r="P85" s="417">
        <v>25</v>
      </c>
      <c r="Q85" s="417">
        <f t="shared" si="10"/>
        <v>3406</v>
      </c>
      <c r="R85" s="428">
        <f t="shared" si="11"/>
        <v>34060</v>
      </c>
      <c r="S85" s="503"/>
      <c r="T85" s="339"/>
      <c r="U85" s="339"/>
      <c r="V85" s="339"/>
      <c r="W85" s="339"/>
      <c r="X85" s="341"/>
      <c r="Y85" s="342"/>
      <c r="Z85" s="337"/>
      <c r="AA85" s="337"/>
    </row>
    <row r="86" spans="1:27" ht="26.25">
      <c r="A86" s="495">
        <v>86</v>
      </c>
      <c r="B86" s="527" t="s">
        <v>11</v>
      </c>
      <c r="C86" s="400"/>
      <c r="D86" s="376" t="s">
        <v>644</v>
      </c>
      <c r="E86" s="368" t="s">
        <v>612</v>
      </c>
      <c r="F86" s="368" t="s">
        <v>625</v>
      </c>
      <c r="G86" s="514"/>
      <c r="H86" s="518">
        <v>0.4</v>
      </c>
      <c r="I86" s="419">
        <v>8500</v>
      </c>
      <c r="J86" s="418"/>
      <c r="K86" s="418"/>
      <c r="L86" s="418"/>
      <c r="M86" s="418"/>
      <c r="N86" s="418"/>
      <c r="O86" s="418"/>
      <c r="P86" s="417">
        <v>25</v>
      </c>
      <c r="Q86" s="417">
        <f t="shared" si="10"/>
        <v>2125</v>
      </c>
      <c r="R86" s="428">
        <f t="shared" si="11"/>
        <v>4250</v>
      </c>
      <c r="S86" s="503"/>
      <c r="T86" s="339"/>
      <c r="U86" s="339"/>
      <c r="V86" s="339"/>
      <c r="W86" s="339"/>
      <c r="X86" s="341"/>
      <c r="Y86" s="342"/>
      <c r="Z86" s="337"/>
      <c r="AA86" s="337"/>
    </row>
    <row r="87" spans="1:27" s="325" customFormat="1" ht="14.25">
      <c r="A87" s="495">
        <v>87</v>
      </c>
      <c r="B87" s="403" t="s">
        <v>182</v>
      </c>
      <c r="C87" s="403"/>
      <c r="D87" s="371" t="s">
        <v>649</v>
      </c>
      <c r="E87" s="442" t="s">
        <v>612</v>
      </c>
      <c r="F87" s="442" t="s">
        <v>625</v>
      </c>
      <c r="G87" s="402"/>
      <c r="H87" s="519">
        <f>SUM(H67:H86)</f>
        <v>33.4</v>
      </c>
      <c r="I87" s="420"/>
      <c r="J87" s="420"/>
      <c r="K87" s="420">
        <f aca="true" t="shared" si="13" ref="K87:R87">SUM(K67:K86)</f>
        <v>0</v>
      </c>
      <c r="L87" s="420"/>
      <c r="M87" s="420">
        <f t="shared" si="13"/>
        <v>0</v>
      </c>
      <c r="N87" s="420"/>
      <c r="O87" s="420">
        <f t="shared" si="13"/>
        <v>16372</v>
      </c>
      <c r="P87" s="420"/>
      <c r="Q87" s="420">
        <f t="shared" si="13"/>
        <v>69768</v>
      </c>
      <c r="R87" s="420">
        <f t="shared" si="13"/>
        <v>691820</v>
      </c>
      <c r="S87" s="455">
        <f>SUM(S67:S86)</f>
        <v>0</v>
      </c>
      <c r="T87" s="340">
        <f>SUM(T67:T86)</f>
        <v>0</v>
      </c>
      <c r="U87" s="340"/>
      <c r="V87" s="340"/>
      <c r="W87" s="340"/>
      <c r="X87" s="340"/>
      <c r="Y87" s="352"/>
      <c r="Z87" s="353"/>
      <c r="AA87" s="353"/>
    </row>
    <row r="88" spans="1:27" s="57" customFormat="1" ht="12.75">
      <c r="A88" s="495">
        <v>88</v>
      </c>
      <c r="B88" s="406" t="s">
        <v>182</v>
      </c>
      <c r="C88" s="406"/>
      <c r="D88" s="372" t="s">
        <v>17</v>
      </c>
      <c r="E88" s="372"/>
      <c r="F88" s="372"/>
      <c r="G88" s="365"/>
      <c r="H88" s="411">
        <f>H87+H65</f>
        <v>39.4</v>
      </c>
      <c r="I88" s="448"/>
      <c r="J88" s="448"/>
      <c r="K88" s="405">
        <f>K87+K65</f>
        <v>3530</v>
      </c>
      <c r="L88" s="405"/>
      <c r="M88" s="405">
        <f>M87+M65</f>
        <v>0</v>
      </c>
      <c r="N88" s="405"/>
      <c r="O88" s="405">
        <f>O87+O65</f>
        <v>16372</v>
      </c>
      <c r="P88" s="405"/>
      <c r="Q88" s="405">
        <f>Q87+Q65</f>
        <v>112100.5</v>
      </c>
      <c r="R88" s="405">
        <f>R87+R65</f>
        <v>903482.5</v>
      </c>
      <c r="S88" s="385"/>
      <c r="T88" s="474"/>
      <c r="U88" s="59"/>
      <c r="V88" s="59"/>
      <c r="W88" s="59"/>
      <c r="X88" s="59"/>
      <c r="Y88" s="59"/>
      <c r="Z88" s="59"/>
      <c r="AA88" s="59"/>
    </row>
    <row r="89" spans="1:27" s="1" customFormat="1" ht="30">
      <c r="A89" s="495">
        <v>89</v>
      </c>
      <c r="B89" s="522" t="s">
        <v>12</v>
      </c>
      <c r="C89" s="317"/>
      <c r="D89" s="360" t="s">
        <v>42</v>
      </c>
      <c r="E89" s="360" t="s">
        <v>610</v>
      </c>
      <c r="F89" s="360" t="s">
        <v>607</v>
      </c>
      <c r="G89" s="361"/>
      <c r="H89" s="361">
        <v>1</v>
      </c>
      <c r="I89" s="419">
        <v>28300</v>
      </c>
      <c r="J89" s="417">
        <v>10</v>
      </c>
      <c r="K89" s="428">
        <f>I89*J89/100</f>
        <v>2830</v>
      </c>
      <c r="L89" s="417"/>
      <c r="M89" s="417"/>
      <c r="N89" s="417"/>
      <c r="O89" s="417"/>
      <c r="P89" s="417">
        <v>25</v>
      </c>
      <c r="Q89" s="417">
        <f t="shared" si="10"/>
        <v>7782.5</v>
      </c>
      <c r="R89" s="428">
        <f t="shared" si="11"/>
        <v>38912.5</v>
      </c>
      <c r="S89" s="384"/>
      <c r="T89" s="473"/>
      <c r="U89" s="5"/>
      <c r="V89" s="5"/>
      <c r="W89" s="5"/>
      <c r="X89" s="5"/>
      <c r="Y89" s="5"/>
      <c r="Z89" s="5"/>
      <c r="AA89" s="5"/>
    </row>
    <row r="90" spans="1:27" s="1" customFormat="1" ht="30">
      <c r="A90" s="495">
        <v>90</v>
      </c>
      <c r="B90" s="522" t="s">
        <v>12</v>
      </c>
      <c r="C90" s="317"/>
      <c r="D90" s="360" t="s">
        <v>89</v>
      </c>
      <c r="E90" s="360" t="s">
        <v>611</v>
      </c>
      <c r="F90" s="360" t="s">
        <v>607</v>
      </c>
      <c r="G90" s="361"/>
      <c r="H90" s="361">
        <v>1</v>
      </c>
      <c r="I90" s="419">
        <v>21800</v>
      </c>
      <c r="J90" s="417"/>
      <c r="K90" s="428">
        <f>I90*J90/100</f>
        <v>0</v>
      </c>
      <c r="L90" s="417"/>
      <c r="M90" s="417"/>
      <c r="N90" s="417"/>
      <c r="O90" s="417"/>
      <c r="P90" s="417">
        <v>25</v>
      </c>
      <c r="Q90" s="417">
        <f t="shared" si="10"/>
        <v>5450</v>
      </c>
      <c r="R90" s="428">
        <f t="shared" si="11"/>
        <v>27250</v>
      </c>
      <c r="S90" s="384"/>
      <c r="T90" s="473"/>
      <c r="U90" s="5"/>
      <c r="V90" s="5"/>
      <c r="W90" s="5"/>
      <c r="X90" s="5"/>
      <c r="Y90" s="5"/>
      <c r="Z90" s="5"/>
      <c r="AA90" s="5"/>
    </row>
    <row r="91" spans="1:27" s="1" customFormat="1" ht="30">
      <c r="A91" s="495">
        <v>91</v>
      </c>
      <c r="B91" s="522" t="s">
        <v>12</v>
      </c>
      <c r="C91" s="317"/>
      <c r="D91" s="360" t="s">
        <v>77</v>
      </c>
      <c r="E91" s="360" t="s">
        <v>611</v>
      </c>
      <c r="F91" s="360" t="s">
        <v>607</v>
      </c>
      <c r="G91" s="361"/>
      <c r="H91" s="361">
        <v>1</v>
      </c>
      <c r="I91" s="419">
        <v>21800</v>
      </c>
      <c r="J91" s="417"/>
      <c r="K91" s="428">
        <f>I91*J91/100</f>
        <v>0</v>
      </c>
      <c r="L91" s="417"/>
      <c r="M91" s="417"/>
      <c r="N91" s="417"/>
      <c r="O91" s="417"/>
      <c r="P91" s="417">
        <v>25</v>
      </c>
      <c r="Q91" s="417">
        <f t="shared" si="10"/>
        <v>5450</v>
      </c>
      <c r="R91" s="428">
        <f t="shared" si="11"/>
        <v>27250</v>
      </c>
      <c r="S91" s="384"/>
      <c r="T91" s="473"/>
      <c r="U91" s="5"/>
      <c r="V91" s="5"/>
      <c r="W91" s="5"/>
      <c r="X91" s="5"/>
      <c r="Y91" s="5"/>
      <c r="Z91" s="5"/>
      <c r="AA91" s="5"/>
    </row>
    <row r="92" spans="1:27" s="1" customFormat="1" ht="30">
      <c r="A92" s="495">
        <v>92</v>
      </c>
      <c r="B92" s="522" t="s">
        <v>12</v>
      </c>
      <c r="C92" s="317"/>
      <c r="D92" s="360" t="s">
        <v>213</v>
      </c>
      <c r="E92" s="360" t="s">
        <v>610</v>
      </c>
      <c r="F92" s="360" t="s">
        <v>607</v>
      </c>
      <c r="G92" s="361"/>
      <c r="H92" s="361">
        <v>1</v>
      </c>
      <c r="I92" s="419">
        <v>21800</v>
      </c>
      <c r="J92" s="417"/>
      <c r="K92" s="428">
        <f>I92*J92/100</f>
        <v>0</v>
      </c>
      <c r="L92" s="417"/>
      <c r="M92" s="417"/>
      <c r="N92" s="417">
        <v>12</v>
      </c>
      <c r="O92" s="419">
        <f>N92*I92/100</f>
        <v>2616</v>
      </c>
      <c r="P92" s="417">
        <v>25</v>
      </c>
      <c r="Q92" s="417">
        <f t="shared" si="10"/>
        <v>6104</v>
      </c>
      <c r="R92" s="428">
        <f t="shared" si="11"/>
        <v>30520</v>
      </c>
      <c r="S92" s="384"/>
      <c r="T92" s="473"/>
      <c r="U92" s="5"/>
      <c r="V92" s="5"/>
      <c r="W92" s="5"/>
      <c r="X92" s="5"/>
      <c r="Y92" s="5"/>
      <c r="Z92" s="5"/>
      <c r="AA92" s="5"/>
    </row>
    <row r="93" spans="1:27" s="322" customFormat="1" ht="30">
      <c r="A93" s="495">
        <v>93</v>
      </c>
      <c r="B93" s="544" t="s">
        <v>12</v>
      </c>
      <c r="C93" s="330"/>
      <c r="D93" s="373" t="s">
        <v>657</v>
      </c>
      <c r="E93" s="366"/>
      <c r="F93" s="366"/>
      <c r="G93" s="366"/>
      <c r="H93" s="366">
        <f>SUM(H89:H92)</f>
        <v>4</v>
      </c>
      <c r="I93" s="449"/>
      <c r="J93" s="449"/>
      <c r="K93" s="449">
        <f aca="true" t="shared" si="14" ref="K93:R93">SUM(K89:K92)</f>
        <v>2830</v>
      </c>
      <c r="L93" s="449"/>
      <c r="M93" s="449">
        <f t="shared" si="14"/>
        <v>0</v>
      </c>
      <c r="N93" s="449"/>
      <c r="O93" s="449">
        <f t="shared" si="14"/>
        <v>2616</v>
      </c>
      <c r="P93" s="449"/>
      <c r="Q93" s="449">
        <f t="shared" si="14"/>
        <v>24786.5</v>
      </c>
      <c r="R93" s="449">
        <f t="shared" si="14"/>
        <v>123932.5</v>
      </c>
      <c r="S93" s="520"/>
      <c r="T93" s="476"/>
      <c r="U93" s="335"/>
      <c r="V93" s="335"/>
      <c r="W93" s="335"/>
      <c r="X93" s="335"/>
      <c r="Y93" s="335"/>
      <c r="Z93" s="335"/>
      <c r="AA93" s="335"/>
    </row>
    <row r="94" spans="1:27" ht="30">
      <c r="A94" s="495">
        <v>94</v>
      </c>
      <c r="B94" s="522" t="s">
        <v>12</v>
      </c>
      <c r="C94" s="383"/>
      <c r="D94" s="374" t="s">
        <v>654</v>
      </c>
      <c r="E94" s="368" t="s">
        <v>612</v>
      </c>
      <c r="F94" s="368" t="s">
        <v>625</v>
      </c>
      <c r="G94" s="401"/>
      <c r="H94" s="509">
        <v>1</v>
      </c>
      <c r="I94" s="419">
        <v>15300</v>
      </c>
      <c r="J94" s="418"/>
      <c r="K94" s="418"/>
      <c r="L94" s="418"/>
      <c r="M94" s="418"/>
      <c r="N94" s="419">
        <v>12</v>
      </c>
      <c r="O94" s="419">
        <f>N94*I94/100</f>
        <v>1836</v>
      </c>
      <c r="P94" s="417">
        <v>25</v>
      </c>
      <c r="Q94" s="417">
        <f t="shared" si="10"/>
        <v>4284</v>
      </c>
      <c r="R94" s="428">
        <f t="shared" si="11"/>
        <v>21420</v>
      </c>
      <c r="S94" s="503"/>
      <c r="T94" s="339"/>
      <c r="U94" s="339"/>
      <c r="V94" s="339"/>
      <c r="W94" s="339"/>
      <c r="X94" s="341"/>
      <c r="Y94" s="342"/>
      <c r="Z94" s="337"/>
      <c r="AA94" s="337"/>
    </row>
    <row r="95" spans="1:27" ht="30">
      <c r="A95" s="495">
        <v>95</v>
      </c>
      <c r="B95" s="522" t="s">
        <v>12</v>
      </c>
      <c r="C95" s="383"/>
      <c r="D95" s="374" t="s">
        <v>655</v>
      </c>
      <c r="E95" s="368" t="s">
        <v>612</v>
      </c>
      <c r="F95" s="368" t="s">
        <v>625</v>
      </c>
      <c r="G95" s="401"/>
      <c r="H95" s="509">
        <v>2</v>
      </c>
      <c r="I95" s="419">
        <v>15300</v>
      </c>
      <c r="J95" s="418"/>
      <c r="K95" s="418"/>
      <c r="L95" s="418"/>
      <c r="M95" s="418"/>
      <c r="N95" s="419">
        <v>12</v>
      </c>
      <c r="O95" s="419">
        <f>N95*I95/100</f>
        <v>1836</v>
      </c>
      <c r="P95" s="417">
        <v>25</v>
      </c>
      <c r="Q95" s="417">
        <f t="shared" si="10"/>
        <v>4284</v>
      </c>
      <c r="R95" s="428">
        <f t="shared" si="11"/>
        <v>42840</v>
      </c>
      <c r="S95" s="503"/>
      <c r="T95" s="339"/>
      <c r="U95" s="339"/>
      <c r="V95" s="339"/>
      <c r="W95" s="339"/>
      <c r="X95" s="341"/>
      <c r="Y95" s="342"/>
      <c r="Z95" s="337"/>
      <c r="AA95" s="337"/>
    </row>
    <row r="96" spans="1:27" ht="38.25">
      <c r="A96" s="495">
        <v>96</v>
      </c>
      <c r="B96" s="522" t="s">
        <v>12</v>
      </c>
      <c r="C96" s="383"/>
      <c r="D96" s="374" t="s">
        <v>656</v>
      </c>
      <c r="E96" s="368" t="s">
        <v>612</v>
      </c>
      <c r="F96" s="368" t="s">
        <v>625</v>
      </c>
      <c r="G96" s="387"/>
      <c r="H96" s="388">
        <v>1</v>
      </c>
      <c r="I96" s="419">
        <v>11000</v>
      </c>
      <c r="J96" s="418"/>
      <c r="K96" s="418"/>
      <c r="L96" s="418"/>
      <c r="M96" s="418"/>
      <c r="N96" s="418"/>
      <c r="O96" s="418"/>
      <c r="P96" s="417">
        <v>25</v>
      </c>
      <c r="Q96" s="417">
        <f t="shared" si="10"/>
        <v>2750</v>
      </c>
      <c r="R96" s="428">
        <f t="shared" si="11"/>
        <v>13750</v>
      </c>
      <c r="S96" s="503"/>
      <c r="T96" s="339"/>
      <c r="U96" s="339"/>
      <c r="V96" s="339"/>
      <c r="W96" s="339"/>
      <c r="X96" s="341"/>
      <c r="Y96" s="342"/>
      <c r="Z96" s="337"/>
      <c r="AA96" s="337"/>
    </row>
    <row r="97" spans="1:27" s="320" customFormat="1" ht="30">
      <c r="A97" s="495">
        <v>97</v>
      </c>
      <c r="B97" s="544" t="s">
        <v>12</v>
      </c>
      <c r="C97" s="398"/>
      <c r="D97" s="371" t="s">
        <v>649</v>
      </c>
      <c r="E97" s="451"/>
      <c r="F97" s="451"/>
      <c r="G97" s="402"/>
      <c r="H97" s="450">
        <f>SUM(H94:H96)</f>
        <v>4</v>
      </c>
      <c r="I97" s="450"/>
      <c r="J97" s="450"/>
      <c r="K97" s="449">
        <f aca="true" t="shared" si="15" ref="K97:R97">SUM(K94:K96)</f>
        <v>0</v>
      </c>
      <c r="L97" s="449"/>
      <c r="M97" s="449">
        <f t="shared" si="15"/>
        <v>0</v>
      </c>
      <c r="N97" s="449"/>
      <c r="O97" s="449">
        <f t="shared" si="15"/>
        <v>3672</v>
      </c>
      <c r="P97" s="449"/>
      <c r="Q97" s="449">
        <f t="shared" si="15"/>
        <v>11318</v>
      </c>
      <c r="R97" s="449">
        <f t="shared" si="15"/>
        <v>78010</v>
      </c>
      <c r="S97" s="455"/>
      <c r="T97" s="340"/>
      <c r="U97" s="340"/>
      <c r="V97" s="340"/>
      <c r="W97" s="340"/>
      <c r="X97" s="340"/>
      <c r="Y97" s="344"/>
      <c r="Z97" s="345"/>
      <c r="AA97" s="345"/>
    </row>
    <row r="98" spans="1:27" s="57" customFormat="1" ht="30">
      <c r="A98" s="495">
        <v>98</v>
      </c>
      <c r="B98" s="545" t="s">
        <v>12</v>
      </c>
      <c r="C98" s="407"/>
      <c r="D98" s="372" t="s">
        <v>658</v>
      </c>
      <c r="E98" s="365"/>
      <c r="F98" s="365"/>
      <c r="G98" s="365"/>
      <c r="H98" s="365">
        <f>H97+H93</f>
        <v>8</v>
      </c>
      <c r="I98" s="405"/>
      <c r="J98" s="405"/>
      <c r="K98" s="405">
        <f aca="true" t="shared" si="16" ref="K98:R98">K97+K93</f>
        <v>2830</v>
      </c>
      <c r="L98" s="405"/>
      <c r="M98" s="405">
        <f t="shared" si="16"/>
        <v>0</v>
      </c>
      <c r="N98" s="405"/>
      <c r="O98" s="405">
        <f t="shared" si="16"/>
        <v>6288</v>
      </c>
      <c r="P98" s="405"/>
      <c r="Q98" s="405">
        <f t="shared" si="16"/>
        <v>36104.5</v>
      </c>
      <c r="R98" s="405">
        <f t="shared" si="16"/>
        <v>201942.5</v>
      </c>
      <c r="S98" s="385"/>
      <c r="T98" s="474"/>
      <c r="U98" s="59"/>
      <c r="V98" s="59"/>
      <c r="W98" s="59"/>
      <c r="X98" s="59"/>
      <c r="Y98" s="59"/>
      <c r="Z98" s="59"/>
      <c r="AA98" s="59"/>
    </row>
    <row r="99" spans="1:27" s="555" customFormat="1" ht="15">
      <c r="A99" s="495"/>
      <c r="B99" s="522" t="s">
        <v>13</v>
      </c>
      <c r="C99" s="549"/>
      <c r="D99" s="541" t="s">
        <v>614</v>
      </c>
      <c r="E99" s="541" t="s">
        <v>610</v>
      </c>
      <c r="F99" s="541" t="s">
        <v>618</v>
      </c>
      <c r="G99" s="550"/>
      <c r="H99" s="550">
        <v>1</v>
      </c>
      <c r="I99" s="551">
        <v>37412</v>
      </c>
      <c r="J99" s="551"/>
      <c r="K99" s="551"/>
      <c r="L99" s="551"/>
      <c r="M99" s="551"/>
      <c r="N99" s="551"/>
      <c r="O99" s="551"/>
      <c r="P99" s="551">
        <v>25</v>
      </c>
      <c r="Q99" s="551"/>
      <c r="R99" s="551">
        <f>(I99*P99/100)+I99</f>
        <v>46765</v>
      </c>
      <c r="S99" s="552"/>
      <c r="T99" s="553"/>
      <c r="U99" s="554"/>
      <c r="V99" s="554"/>
      <c r="W99" s="554"/>
      <c r="X99" s="554"/>
      <c r="Y99" s="554"/>
      <c r="Z99" s="554"/>
      <c r="AA99" s="554"/>
    </row>
    <row r="100" spans="1:27" s="322" customFormat="1" ht="15.75" customHeight="1">
      <c r="A100" s="495">
        <v>266</v>
      </c>
      <c r="B100" s="330" t="s">
        <v>13</v>
      </c>
      <c r="C100" s="330"/>
      <c r="D100" s="528" t="s">
        <v>657</v>
      </c>
      <c r="E100" s="389"/>
      <c r="F100" s="389"/>
      <c r="G100" s="523"/>
      <c r="H100" s="389">
        <v>1</v>
      </c>
      <c r="I100" s="420"/>
      <c r="J100" s="420"/>
      <c r="K100" s="420"/>
      <c r="L100" s="420"/>
      <c r="M100" s="420"/>
      <c r="N100" s="420"/>
      <c r="O100" s="420"/>
      <c r="P100" s="420"/>
      <c r="Q100" s="420"/>
      <c r="R100" s="548"/>
      <c r="S100" s="520"/>
      <c r="T100" s="476"/>
      <c r="U100" s="335"/>
      <c r="V100" s="335"/>
      <c r="W100" s="335"/>
      <c r="X100" s="335"/>
      <c r="Y100" s="335"/>
      <c r="Z100" s="335"/>
      <c r="AA100" s="335"/>
    </row>
    <row r="101" spans="1:27" s="326" customFormat="1" ht="15">
      <c r="A101" s="495">
        <v>267</v>
      </c>
      <c r="B101" s="390" t="s">
        <v>13</v>
      </c>
      <c r="C101" s="390"/>
      <c r="D101" s="391" t="s">
        <v>659</v>
      </c>
      <c r="E101" s="383"/>
      <c r="F101" s="383"/>
      <c r="G101" s="392"/>
      <c r="H101" s="392"/>
      <c r="I101" s="437"/>
      <c r="J101" s="428"/>
      <c r="K101" s="421"/>
      <c r="L101" s="428"/>
      <c r="M101" s="417"/>
      <c r="N101" s="421"/>
      <c r="O101" s="417"/>
      <c r="P101" s="417"/>
      <c r="Q101" s="417"/>
      <c r="R101" s="428"/>
      <c r="S101" s="524"/>
      <c r="T101" s="481"/>
      <c r="U101" s="329"/>
      <c r="V101" s="329"/>
      <c r="W101" s="329"/>
      <c r="X101" s="329"/>
      <c r="Y101" s="329"/>
      <c r="Z101" s="329"/>
      <c r="AA101" s="329"/>
    </row>
    <row r="102" spans="1:27" s="326" customFormat="1" ht="15">
      <c r="A102" s="495">
        <v>268</v>
      </c>
      <c r="B102" s="390" t="s">
        <v>13</v>
      </c>
      <c r="C102" s="390"/>
      <c r="D102" s="383" t="s">
        <v>660</v>
      </c>
      <c r="E102" s="390" t="s">
        <v>612</v>
      </c>
      <c r="F102" s="390" t="s">
        <v>661</v>
      </c>
      <c r="G102" s="392">
        <v>4</v>
      </c>
      <c r="H102" s="392">
        <v>4</v>
      </c>
      <c r="I102" s="437">
        <v>141.18</v>
      </c>
      <c r="J102" s="428"/>
      <c r="K102" s="421"/>
      <c r="L102" s="428"/>
      <c r="M102" s="417"/>
      <c r="N102" s="422">
        <v>4</v>
      </c>
      <c r="O102" s="417">
        <f aca="true" t="shared" si="17" ref="O102:O137">I102*N102/100</f>
        <v>5.647200000000001</v>
      </c>
      <c r="P102" s="417">
        <v>25</v>
      </c>
      <c r="Q102" s="417">
        <f aca="true" t="shared" si="18" ref="Q102:Q137">(I102+K102+M102+O102)*0.25</f>
        <v>36.7068</v>
      </c>
      <c r="R102" s="428">
        <f>(I102+Q102+O102+M102+K102)*H102*164.2</f>
        <v>120545.13119999999</v>
      </c>
      <c r="S102" s="394" t="s">
        <v>601</v>
      </c>
      <c r="T102" s="342"/>
      <c r="U102" s="329"/>
      <c r="V102" s="329"/>
      <c r="W102" s="329"/>
      <c r="X102" s="329"/>
      <c r="Y102" s="329"/>
      <c r="Z102" s="329"/>
      <c r="AA102" s="329"/>
    </row>
    <row r="103" spans="1:27" s="326" customFormat="1" ht="15">
      <c r="A103" s="495">
        <v>269</v>
      </c>
      <c r="B103" s="390" t="s">
        <v>13</v>
      </c>
      <c r="C103" s="390"/>
      <c r="D103" s="383" t="s">
        <v>662</v>
      </c>
      <c r="E103" s="390" t="s">
        <v>612</v>
      </c>
      <c r="F103" s="390" t="s">
        <v>661</v>
      </c>
      <c r="G103" s="392">
        <v>4</v>
      </c>
      <c r="H103" s="392">
        <v>1</v>
      </c>
      <c r="I103" s="437">
        <v>141.18</v>
      </c>
      <c r="J103" s="428"/>
      <c r="K103" s="421"/>
      <c r="L103" s="428"/>
      <c r="M103" s="417"/>
      <c r="N103" s="422">
        <v>4</v>
      </c>
      <c r="O103" s="417">
        <f t="shared" si="17"/>
        <v>5.647200000000001</v>
      </c>
      <c r="P103" s="417">
        <v>25</v>
      </c>
      <c r="Q103" s="417">
        <f t="shared" si="18"/>
        <v>36.7068</v>
      </c>
      <c r="R103" s="428">
        <f aca="true" t="shared" si="19" ref="R103:R128">(I103+Q103+O103+M103+K103)*H103*164.2</f>
        <v>30136.282799999997</v>
      </c>
      <c r="S103" s="394" t="s">
        <v>601</v>
      </c>
      <c r="T103" s="342"/>
      <c r="U103" s="329"/>
      <c r="V103" s="329"/>
      <c r="W103" s="329"/>
      <c r="X103" s="329"/>
      <c r="Y103" s="329"/>
      <c r="Z103" s="329"/>
      <c r="AA103" s="329"/>
    </row>
    <row r="104" spans="1:27" s="326" customFormat="1" ht="15">
      <c r="A104" s="495">
        <v>270</v>
      </c>
      <c r="B104" s="390" t="s">
        <v>13</v>
      </c>
      <c r="C104" s="390"/>
      <c r="D104" s="391" t="s">
        <v>663</v>
      </c>
      <c r="E104" s="383"/>
      <c r="F104" s="383"/>
      <c r="G104" s="392"/>
      <c r="H104" s="392"/>
      <c r="I104" s="437"/>
      <c r="J104" s="428"/>
      <c r="K104" s="421"/>
      <c r="L104" s="428"/>
      <c r="M104" s="417"/>
      <c r="N104" s="422"/>
      <c r="O104" s="417"/>
      <c r="P104" s="417"/>
      <c r="Q104" s="417"/>
      <c r="R104" s="428"/>
      <c r="S104" s="524"/>
      <c r="T104" s="481"/>
      <c r="U104" s="329"/>
      <c r="V104" s="329"/>
      <c r="W104" s="329"/>
      <c r="X104" s="329"/>
      <c r="Y104" s="329"/>
      <c r="Z104" s="329"/>
      <c r="AA104" s="329"/>
    </row>
    <row r="105" spans="1:27" s="326" customFormat="1" ht="15">
      <c r="A105" s="495">
        <v>271</v>
      </c>
      <c r="B105" s="390" t="s">
        <v>13</v>
      </c>
      <c r="C105" s="390"/>
      <c r="D105" s="383" t="s">
        <v>664</v>
      </c>
      <c r="E105" s="383" t="s">
        <v>612</v>
      </c>
      <c r="F105" s="390" t="s">
        <v>661</v>
      </c>
      <c r="G105" s="392">
        <v>4</v>
      </c>
      <c r="H105" s="392">
        <v>1</v>
      </c>
      <c r="I105" s="437">
        <v>141.18</v>
      </c>
      <c r="J105" s="428"/>
      <c r="K105" s="421"/>
      <c r="L105" s="428"/>
      <c r="M105" s="417"/>
      <c r="N105" s="422">
        <v>4</v>
      </c>
      <c r="O105" s="417">
        <f t="shared" si="17"/>
        <v>5.647200000000001</v>
      </c>
      <c r="P105" s="417">
        <v>25</v>
      </c>
      <c r="Q105" s="417">
        <f t="shared" si="18"/>
        <v>36.7068</v>
      </c>
      <c r="R105" s="428">
        <f t="shared" si="19"/>
        <v>30136.282799999997</v>
      </c>
      <c r="S105" s="524"/>
      <c r="T105" s="481"/>
      <c r="U105" s="329"/>
      <c r="V105" s="329"/>
      <c r="W105" s="329"/>
      <c r="X105" s="329"/>
      <c r="Y105" s="329"/>
      <c r="Z105" s="329"/>
      <c r="AA105" s="329"/>
    </row>
    <row r="106" spans="1:27" s="326" customFormat="1" ht="15">
      <c r="A106" s="495">
        <v>272</v>
      </c>
      <c r="B106" s="390" t="s">
        <v>13</v>
      </c>
      <c r="C106" s="390"/>
      <c r="D106" s="393" t="s">
        <v>665</v>
      </c>
      <c r="E106" s="383"/>
      <c r="F106" s="383"/>
      <c r="G106" s="392"/>
      <c r="H106" s="392"/>
      <c r="I106" s="437"/>
      <c r="J106" s="428"/>
      <c r="K106" s="421"/>
      <c r="L106" s="428"/>
      <c r="M106" s="417"/>
      <c r="N106" s="422"/>
      <c r="O106" s="417"/>
      <c r="P106" s="417"/>
      <c r="Q106" s="417"/>
      <c r="R106" s="428"/>
      <c r="S106" s="524"/>
      <c r="T106" s="481"/>
      <c r="U106" s="329"/>
      <c r="V106" s="329"/>
      <c r="W106" s="329"/>
      <c r="X106" s="329"/>
      <c r="Y106" s="329"/>
      <c r="Z106" s="329"/>
      <c r="AA106" s="329"/>
    </row>
    <row r="107" spans="1:27" s="326" customFormat="1" ht="15">
      <c r="A107" s="495">
        <v>273</v>
      </c>
      <c r="B107" s="390" t="s">
        <v>13</v>
      </c>
      <c r="C107" s="390"/>
      <c r="D107" s="383" t="s">
        <v>666</v>
      </c>
      <c r="E107" s="383" t="s">
        <v>612</v>
      </c>
      <c r="F107" s="390" t="s">
        <v>661</v>
      </c>
      <c r="G107" s="392">
        <v>4</v>
      </c>
      <c r="H107" s="392">
        <v>1</v>
      </c>
      <c r="I107" s="437">
        <v>141.18</v>
      </c>
      <c r="J107" s="428"/>
      <c r="K107" s="421"/>
      <c r="L107" s="428"/>
      <c r="M107" s="417"/>
      <c r="N107" s="422">
        <v>4</v>
      </c>
      <c r="O107" s="417">
        <f t="shared" si="17"/>
        <v>5.647200000000001</v>
      </c>
      <c r="P107" s="417">
        <v>25</v>
      </c>
      <c r="Q107" s="417">
        <f t="shared" si="18"/>
        <v>36.7068</v>
      </c>
      <c r="R107" s="428">
        <f t="shared" si="19"/>
        <v>30136.282799999997</v>
      </c>
      <c r="S107" s="524"/>
      <c r="T107" s="481"/>
      <c r="U107" s="329"/>
      <c r="V107" s="329"/>
      <c r="W107" s="329"/>
      <c r="X107" s="329"/>
      <c r="Y107" s="329"/>
      <c r="Z107" s="329"/>
      <c r="AA107" s="329"/>
    </row>
    <row r="108" spans="1:27" s="326" customFormat="1" ht="25.5">
      <c r="A108" s="495">
        <v>274</v>
      </c>
      <c r="B108" s="390" t="s">
        <v>13</v>
      </c>
      <c r="C108" s="390"/>
      <c r="D108" s="394" t="s">
        <v>667</v>
      </c>
      <c r="E108" s="394" t="s">
        <v>612</v>
      </c>
      <c r="F108" s="390" t="s">
        <v>661</v>
      </c>
      <c r="G108" s="392">
        <v>4</v>
      </c>
      <c r="H108" s="392">
        <v>1</v>
      </c>
      <c r="I108" s="437">
        <v>141.18</v>
      </c>
      <c r="J108" s="428"/>
      <c r="K108" s="421"/>
      <c r="L108" s="428"/>
      <c r="M108" s="417"/>
      <c r="N108" s="422">
        <v>4</v>
      </c>
      <c r="O108" s="417">
        <f t="shared" si="17"/>
        <v>5.647200000000001</v>
      </c>
      <c r="P108" s="417">
        <v>25</v>
      </c>
      <c r="Q108" s="417">
        <f t="shared" si="18"/>
        <v>36.7068</v>
      </c>
      <c r="R108" s="428">
        <f t="shared" si="19"/>
        <v>30136.282799999997</v>
      </c>
      <c r="S108" s="524"/>
      <c r="T108" s="481"/>
      <c r="U108" s="329"/>
      <c r="V108" s="329"/>
      <c r="W108" s="329"/>
      <c r="X108" s="329"/>
      <c r="Y108" s="329"/>
      <c r="Z108" s="329"/>
      <c r="AA108" s="329"/>
    </row>
    <row r="109" spans="1:27" s="326" customFormat="1" ht="15">
      <c r="A109" s="495">
        <v>275</v>
      </c>
      <c r="B109" s="390" t="s">
        <v>13</v>
      </c>
      <c r="C109" s="390"/>
      <c r="D109" s="391" t="s">
        <v>668</v>
      </c>
      <c r="E109" s="383"/>
      <c r="F109" s="383"/>
      <c r="G109" s="392"/>
      <c r="H109" s="392"/>
      <c r="I109" s="437"/>
      <c r="J109" s="428"/>
      <c r="K109" s="421"/>
      <c r="L109" s="428"/>
      <c r="M109" s="417"/>
      <c r="N109" s="422"/>
      <c r="O109" s="417"/>
      <c r="P109" s="417"/>
      <c r="Q109" s="417"/>
      <c r="R109" s="428"/>
      <c r="S109" s="524"/>
      <c r="T109" s="481"/>
      <c r="U109" s="329"/>
      <c r="V109" s="329"/>
      <c r="W109" s="329"/>
      <c r="X109" s="329"/>
      <c r="Y109" s="329"/>
      <c r="Z109" s="329"/>
      <c r="AA109" s="329"/>
    </row>
    <row r="110" spans="1:27" s="326" customFormat="1" ht="15">
      <c r="A110" s="495">
        <v>276</v>
      </c>
      <c r="B110" s="390" t="s">
        <v>13</v>
      </c>
      <c r="C110" s="390"/>
      <c r="D110" s="383" t="s">
        <v>669</v>
      </c>
      <c r="E110" s="383" t="s">
        <v>612</v>
      </c>
      <c r="F110" s="390" t="s">
        <v>661</v>
      </c>
      <c r="G110" s="392" t="s">
        <v>616</v>
      </c>
      <c r="H110" s="392">
        <v>2</v>
      </c>
      <c r="I110" s="437">
        <v>165.07</v>
      </c>
      <c r="J110" s="428"/>
      <c r="K110" s="421"/>
      <c r="L110" s="428"/>
      <c r="M110" s="417"/>
      <c r="N110" s="422">
        <f>12+4</f>
        <v>16</v>
      </c>
      <c r="O110" s="417">
        <f t="shared" si="17"/>
        <v>26.411199999999997</v>
      </c>
      <c r="P110" s="417">
        <v>25</v>
      </c>
      <c r="Q110" s="417">
        <f t="shared" si="18"/>
        <v>47.8703</v>
      </c>
      <c r="R110" s="428">
        <f t="shared" si="19"/>
        <v>78603.03259999999</v>
      </c>
      <c r="S110" s="394" t="s">
        <v>601</v>
      </c>
      <c r="T110" s="342"/>
      <c r="U110" s="329"/>
      <c r="V110" s="329"/>
      <c r="W110" s="329"/>
      <c r="X110" s="329"/>
      <c r="Y110" s="329"/>
      <c r="Z110" s="329"/>
      <c r="AA110" s="329"/>
    </row>
    <row r="111" spans="1:27" s="326" customFormat="1" ht="15">
      <c r="A111" s="495">
        <v>277</v>
      </c>
      <c r="B111" s="390" t="s">
        <v>13</v>
      </c>
      <c r="C111" s="390"/>
      <c r="D111" s="383" t="s">
        <v>669</v>
      </c>
      <c r="E111" s="383" t="s">
        <v>612</v>
      </c>
      <c r="F111" s="390" t="s">
        <v>661</v>
      </c>
      <c r="G111" s="392" t="s">
        <v>613</v>
      </c>
      <c r="H111" s="392">
        <v>7</v>
      </c>
      <c r="I111" s="437">
        <v>141.18</v>
      </c>
      <c r="J111" s="428"/>
      <c r="K111" s="421"/>
      <c r="L111" s="428"/>
      <c r="M111" s="417"/>
      <c r="N111" s="422">
        <f>12+4</f>
        <v>16</v>
      </c>
      <c r="O111" s="417">
        <f t="shared" si="17"/>
        <v>22.588800000000003</v>
      </c>
      <c r="P111" s="417">
        <v>25</v>
      </c>
      <c r="Q111" s="417">
        <f t="shared" si="18"/>
        <v>40.9422</v>
      </c>
      <c r="R111" s="428">
        <f t="shared" si="19"/>
        <v>235294.8234</v>
      </c>
      <c r="S111" s="394" t="s">
        <v>601</v>
      </c>
      <c r="T111" s="342"/>
      <c r="U111" s="329"/>
      <c r="V111" s="329"/>
      <c r="W111" s="329"/>
      <c r="X111" s="329"/>
      <c r="Y111" s="329"/>
      <c r="Z111" s="329"/>
      <c r="AA111" s="329"/>
    </row>
    <row r="112" spans="1:27" s="326" customFormat="1" ht="15">
      <c r="A112" s="495">
        <v>278</v>
      </c>
      <c r="B112" s="390" t="s">
        <v>13</v>
      </c>
      <c r="C112" s="390"/>
      <c r="D112" s="383" t="s">
        <v>669</v>
      </c>
      <c r="E112" s="383" t="s">
        <v>612</v>
      </c>
      <c r="F112" s="390" t="s">
        <v>661</v>
      </c>
      <c r="G112" s="392" t="s">
        <v>619</v>
      </c>
      <c r="H112" s="392">
        <v>4</v>
      </c>
      <c r="I112" s="437">
        <v>123.8</v>
      </c>
      <c r="J112" s="428"/>
      <c r="K112" s="421"/>
      <c r="L112" s="428"/>
      <c r="M112" s="417"/>
      <c r="N112" s="422">
        <f>12+4</f>
        <v>16</v>
      </c>
      <c r="O112" s="417">
        <f t="shared" si="17"/>
        <v>19.808</v>
      </c>
      <c r="P112" s="417">
        <v>25</v>
      </c>
      <c r="Q112" s="417">
        <f t="shared" si="18"/>
        <v>35.902</v>
      </c>
      <c r="R112" s="428">
        <f t="shared" si="19"/>
        <v>117902.16799999999</v>
      </c>
      <c r="S112" s="394" t="s">
        <v>601</v>
      </c>
      <c r="T112" s="342"/>
      <c r="U112" s="329"/>
      <c r="V112" s="329"/>
      <c r="W112" s="329"/>
      <c r="X112" s="329"/>
      <c r="Y112" s="329"/>
      <c r="Z112" s="329"/>
      <c r="AA112" s="329"/>
    </row>
    <row r="113" spans="1:27" s="327" customFormat="1" ht="15">
      <c r="A113" s="495">
        <v>279</v>
      </c>
      <c r="B113" s="390" t="s">
        <v>13</v>
      </c>
      <c r="C113" s="452"/>
      <c r="D113" s="395" t="s">
        <v>670</v>
      </c>
      <c r="E113" s="395" t="s">
        <v>612</v>
      </c>
      <c r="F113" s="452" t="s">
        <v>661</v>
      </c>
      <c r="G113" s="396"/>
      <c r="H113" s="396">
        <f>SUM(H110:H112)</f>
        <v>13</v>
      </c>
      <c r="I113" s="453"/>
      <c r="J113" s="429"/>
      <c r="K113" s="525"/>
      <c r="L113" s="429"/>
      <c r="M113" s="429"/>
      <c r="N113" s="423"/>
      <c r="O113" s="429"/>
      <c r="P113" s="429"/>
      <c r="Q113" s="429"/>
      <c r="R113" s="429"/>
      <c r="S113" s="526"/>
      <c r="T113" s="482"/>
      <c r="U113" s="354"/>
      <c r="V113" s="354"/>
      <c r="W113" s="354"/>
      <c r="X113" s="354"/>
      <c r="Y113" s="354"/>
      <c r="Z113" s="354"/>
      <c r="AA113" s="354"/>
    </row>
    <row r="114" spans="1:27" s="326" customFormat="1" ht="15">
      <c r="A114" s="495">
        <v>280</v>
      </c>
      <c r="B114" s="390" t="s">
        <v>13</v>
      </c>
      <c r="C114" s="390"/>
      <c r="D114" s="383" t="s">
        <v>660</v>
      </c>
      <c r="E114" s="383" t="s">
        <v>612</v>
      </c>
      <c r="F114" s="390" t="s">
        <v>661</v>
      </c>
      <c r="G114" s="392" t="s">
        <v>613</v>
      </c>
      <c r="H114" s="392">
        <v>2</v>
      </c>
      <c r="I114" s="437">
        <v>141.18</v>
      </c>
      <c r="J114" s="428"/>
      <c r="K114" s="421"/>
      <c r="L114" s="428"/>
      <c r="M114" s="417"/>
      <c r="N114" s="422">
        <f>12+4</f>
        <v>16</v>
      </c>
      <c r="O114" s="417">
        <f t="shared" si="17"/>
        <v>22.588800000000003</v>
      </c>
      <c r="P114" s="417">
        <v>25</v>
      </c>
      <c r="Q114" s="417">
        <f t="shared" si="18"/>
        <v>40.9422</v>
      </c>
      <c r="R114" s="428">
        <f t="shared" si="19"/>
        <v>67227.0924</v>
      </c>
      <c r="S114" s="394" t="s">
        <v>601</v>
      </c>
      <c r="T114" s="342"/>
      <c r="U114" s="329"/>
      <c r="V114" s="329"/>
      <c r="W114" s="329"/>
      <c r="X114" s="329"/>
      <c r="Y114" s="329"/>
      <c r="Z114" s="329"/>
      <c r="AA114" s="329"/>
    </row>
    <row r="115" spans="1:27" s="326" customFormat="1" ht="15">
      <c r="A115" s="495">
        <v>281</v>
      </c>
      <c r="B115" s="390" t="s">
        <v>13</v>
      </c>
      <c r="C115" s="390"/>
      <c r="D115" s="383" t="s">
        <v>671</v>
      </c>
      <c r="E115" s="383" t="s">
        <v>612</v>
      </c>
      <c r="F115" s="390" t="s">
        <v>661</v>
      </c>
      <c r="G115" s="392" t="s">
        <v>613</v>
      </c>
      <c r="H115" s="392">
        <v>1</v>
      </c>
      <c r="I115" s="437">
        <v>141.18</v>
      </c>
      <c r="J115" s="428"/>
      <c r="K115" s="421"/>
      <c r="L115" s="428"/>
      <c r="M115" s="417"/>
      <c r="N115" s="422">
        <f>8+4</f>
        <v>12</v>
      </c>
      <c r="O115" s="417">
        <f t="shared" si="17"/>
        <v>16.9416</v>
      </c>
      <c r="P115" s="417">
        <v>25</v>
      </c>
      <c r="Q115" s="417">
        <f t="shared" si="18"/>
        <v>39.5304</v>
      </c>
      <c r="R115" s="428">
        <f t="shared" si="19"/>
        <v>32454.458399999996</v>
      </c>
      <c r="S115" s="394" t="s">
        <v>601</v>
      </c>
      <c r="T115" s="342"/>
      <c r="U115" s="329"/>
      <c r="V115" s="329"/>
      <c r="W115" s="329"/>
      <c r="X115" s="329"/>
      <c r="Y115" s="329"/>
      <c r="Z115" s="329"/>
      <c r="AA115" s="329"/>
    </row>
    <row r="116" spans="1:27" s="326" customFormat="1" ht="15">
      <c r="A116" s="495">
        <v>282</v>
      </c>
      <c r="B116" s="390" t="s">
        <v>13</v>
      </c>
      <c r="C116" s="390"/>
      <c r="D116" s="391" t="s">
        <v>695</v>
      </c>
      <c r="E116" s="383"/>
      <c r="F116" s="390"/>
      <c r="G116" s="392"/>
      <c r="H116" s="392"/>
      <c r="I116" s="437"/>
      <c r="J116" s="428"/>
      <c r="K116" s="421"/>
      <c r="L116" s="428"/>
      <c r="M116" s="417"/>
      <c r="N116" s="422"/>
      <c r="O116" s="417"/>
      <c r="P116" s="417"/>
      <c r="Q116" s="417"/>
      <c r="R116" s="428"/>
      <c r="S116" s="524"/>
      <c r="T116" s="481"/>
      <c r="U116" s="329"/>
      <c r="V116" s="329"/>
      <c r="W116" s="329"/>
      <c r="X116" s="329"/>
      <c r="Y116" s="329"/>
      <c r="Z116" s="329"/>
      <c r="AA116" s="329"/>
    </row>
    <row r="117" spans="1:27" s="326" customFormat="1" ht="15">
      <c r="A117" s="495">
        <v>283</v>
      </c>
      <c r="B117" s="390" t="s">
        <v>13</v>
      </c>
      <c r="C117" s="390"/>
      <c r="D117" s="383" t="s">
        <v>672</v>
      </c>
      <c r="E117" s="383" t="s">
        <v>612</v>
      </c>
      <c r="F117" s="390" t="s">
        <v>661</v>
      </c>
      <c r="G117" s="392" t="s">
        <v>673</v>
      </c>
      <c r="H117" s="392">
        <v>2</v>
      </c>
      <c r="I117" s="437">
        <v>165.07</v>
      </c>
      <c r="J117" s="428"/>
      <c r="K117" s="421"/>
      <c r="L117" s="428"/>
      <c r="M117" s="417"/>
      <c r="N117" s="422">
        <v>4</v>
      </c>
      <c r="O117" s="417">
        <f t="shared" si="17"/>
        <v>6.602799999999999</v>
      </c>
      <c r="P117" s="417">
        <v>25</v>
      </c>
      <c r="Q117" s="417">
        <f t="shared" si="18"/>
        <v>42.9182</v>
      </c>
      <c r="R117" s="428">
        <f t="shared" si="19"/>
        <v>70471.6844</v>
      </c>
      <c r="S117" s="524"/>
      <c r="T117" s="481"/>
      <c r="U117" s="329"/>
      <c r="V117" s="329"/>
      <c r="W117" s="329"/>
      <c r="X117" s="329"/>
      <c r="Y117" s="329"/>
      <c r="Z117" s="329"/>
      <c r="AA117" s="329"/>
    </row>
    <row r="118" spans="1:27" s="326" customFormat="1" ht="15">
      <c r="A118" s="495">
        <v>284</v>
      </c>
      <c r="B118" s="390" t="s">
        <v>13</v>
      </c>
      <c r="C118" s="390"/>
      <c r="D118" s="383" t="s">
        <v>672</v>
      </c>
      <c r="E118" s="383" t="s">
        <v>612</v>
      </c>
      <c r="F118" s="390" t="s">
        <v>661</v>
      </c>
      <c r="G118" s="392" t="s">
        <v>674</v>
      </c>
      <c r="H118" s="392">
        <v>1</v>
      </c>
      <c r="I118" s="437">
        <v>141.18</v>
      </c>
      <c r="J118" s="428"/>
      <c r="K118" s="421"/>
      <c r="L118" s="428"/>
      <c r="M118" s="417"/>
      <c r="N118" s="422">
        <v>4</v>
      </c>
      <c r="O118" s="417">
        <f t="shared" si="17"/>
        <v>5.647200000000001</v>
      </c>
      <c r="P118" s="417">
        <v>25</v>
      </c>
      <c r="Q118" s="417">
        <f t="shared" si="18"/>
        <v>36.7068</v>
      </c>
      <c r="R118" s="428">
        <f t="shared" si="19"/>
        <v>30136.282799999997</v>
      </c>
      <c r="S118" s="524"/>
      <c r="T118" s="481"/>
      <c r="U118" s="329"/>
      <c r="V118" s="329"/>
      <c r="W118" s="329"/>
      <c r="X118" s="329"/>
      <c r="Y118" s="329"/>
      <c r="Z118" s="329"/>
      <c r="AA118" s="329"/>
    </row>
    <row r="119" spans="1:27" s="327" customFormat="1" ht="15">
      <c r="A119" s="495">
        <v>285</v>
      </c>
      <c r="B119" s="390" t="s">
        <v>13</v>
      </c>
      <c r="C119" s="452"/>
      <c r="D119" s="395" t="s">
        <v>675</v>
      </c>
      <c r="E119" s="395" t="s">
        <v>612</v>
      </c>
      <c r="F119" s="452" t="s">
        <v>661</v>
      </c>
      <c r="G119" s="396"/>
      <c r="H119" s="396">
        <f>SUM(H117:H118)</f>
        <v>3</v>
      </c>
      <c r="I119" s="453"/>
      <c r="J119" s="429"/>
      <c r="K119" s="525"/>
      <c r="L119" s="429"/>
      <c r="M119" s="429"/>
      <c r="N119" s="423"/>
      <c r="O119" s="429"/>
      <c r="P119" s="429"/>
      <c r="Q119" s="429"/>
      <c r="R119" s="429"/>
      <c r="S119" s="526"/>
      <c r="T119" s="482"/>
      <c r="U119" s="354"/>
      <c r="V119" s="354"/>
      <c r="W119" s="354"/>
      <c r="X119" s="354"/>
      <c r="Y119" s="354"/>
      <c r="Z119" s="354"/>
      <c r="AA119" s="354"/>
    </row>
    <row r="120" spans="1:27" s="328" customFormat="1" ht="15.75">
      <c r="A120" s="495">
        <v>286</v>
      </c>
      <c r="B120" s="390" t="s">
        <v>13</v>
      </c>
      <c r="C120" s="390"/>
      <c r="D120" s="383" t="s">
        <v>676</v>
      </c>
      <c r="E120" s="383" t="s">
        <v>612</v>
      </c>
      <c r="F120" s="390" t="s">
        <v>661</v>
      </c>
      <c r="G120" s="392" t="s">
        <v>616</v>
      </c>
      <c r="H120" s="392">
        <v>1</v>
      </c>
      <c r="I120" s="437">
        <v>165.07</v>
      </c>
      <c r="J120" s="428"/>
      <c r="K120" s="421"/>
      <c r="L120" s="428"/>
      <c r="M120" s="417"/>
      <c r="N120" s="422">
        <f>4+8</f>
        <v>12</v>
      </c>
      <c r="O120" s="417">
        <f t="shared" si="17"/>
        <v>19.8084</v>
      </c>
      <c r="P120" s="417">
        <v>25</v>
      </c>
      <c r="Q120" s="417">
        <f t="shared" si="18"/>
        <v>46.2196</v>
      </c>
      <c r="R120" s="428">
        <f t="shared" si="19"/>
        <v>37946.2916</v>
      </c>
      <c r="S120" s="524"/>
      <c r="T120" s="483"/>
      <c r="U120" s="355"/>
      <c r="V120" s="355"/>
      <c r="W120" s="355"/>
      <c r="X120" s="355"/>
      <c r="Y120" s="355"/>
      <c r="Z120" s="355"/>
      <c r="AA120" s="355"/>
    </row>
    <row r="121" spans="1:27" s="328" customFormat="1" ht="16.5" customHeight="1">
      <c r="A121" s="495">
        <v>287</v>
      </c>
      <c r="B121" s="390" t="s">
        <v>13</v>
      </c>
      <c r="C121" s="390"/>
      <c r="D121" s="383" t="s">
        <v>677</v>
      </c>
      <c r="E121" s="383" t="s">
        <v>612</v>
      </c>
      <c r="F121" s="390" t="s">
        <v>661</v>
      </c>
      <c r="G121" s="392" t="s">
        <v>673</v>
      </c>
      <c r="H121" s="392">
        <v>1</v>
      </c>
      <c r="I121" s="437">
        <v>165.07</v>
      </c>
      <c r="J121" s="428"/>
      <c r="K121" s="421"/>
      <c r="L121" s="428"/>
      <c r="M121" s="417"/>
      <c r="N121" s="422">
        <v>4</v>
      </c>
      <c r="O121" s="417">
        <f t="shared" si="17"/>
        <v>6.602799999999999</v>
      </c>
      <c r="P121" s="417">
        <v>25</v>
      </c>
      <c r="Q121" s="417">
        <f t="shared" si="18"/>
        <v>42.9182</v>
      </c>
      <c r="R121" s="428">
        <f t="shared" si="19"/>
        <v>35235.8422</v>
      </c>
      <c r="S121" s="524"/>
      <c r="T121" s="484"/>
      <c r="U121" s="355"/>
      <c r="V121" s="355"/>
      <c r="W121" s="355"/>
      <c r="X121" s="355"/>
      <c r="Y121" s="355"/>
      <c r="Z121" s="355"/>
      <c r="AA121" s="355"/>
    </row>
    <row r="122" spans="1:27" s="328" customFormat="1" ht="15.75">
      <c r="A122" s="495">
        <v>288</v>
      </c>
      <c r="B122" s="390" t="s">
        <v>13</v>
      </c>
      <c r="C122" s="390"/>
      <c r="D122" s="391" t="s">
        <v>678</v>
      </c>
      <c r="E122" s="383"/>
      <c r="F122" s="390"/>
      <c r="G122" s="392"/>
      <c r="H122" s="392"/>
      <c r="I122" s="437"/>
      <c r="J122" s="428"/>
      <c r="K122" s="421"/>
      <c r="L122" s="428"/>
      <c r="M122" s="417"/>
      <c r="N122" s="422"/>
      <c r="O122" s="417"/>
      <c r="P122" s="417"/>
      <c r="Q122" s="417"/>
      <c r="R122" s="428"/>
      <c r="S122" s="392"/>
      <c r="T122" s="483"/>
      <c r="U122" s="355"/>
      <c r="V122" s="355"/>
      <c r="W122" s="355"/>
      <c r="X122" s="355"/>
      <c r="Y122" s="355"/>
      <c r="Z122" s="355"/>
      <c r="AA122" s="355"/>
    </row>
    <row r="123" spans="1:27" s="326" customFormat="1" ht="15">
      <c r="A123" s="495">
        <v>289</v>
      </c>
      <c r="B123" s="390" t="s">
        <v>13</v>
      </c>
      <c r="C123" s="390"/>
      <c r="D123" s="383" t="s">
        <v>679</v>
      </c>
      <c r="E123" s="383" t="s">
        <v>612</v>
      </c>
      <c r="F123" s="390" t="s">
        <v>661</v>
      </c>
      <c r="G123" s="392" t="s">
        <v>616</v>
      </c>
      <c r="H123" s="392">
        <v>1</v>
      </c>
      <c r="I123" s="437">
        <v>165.07</v>
      </c>
      <c r="J123" s="428"/>
      <c r="K123" s="421"/>
      <c r="L123" s="428"/>
      <c r="M123" s="417"/>
      <c r="N123" s="422">
        <v>4</v>
      </c>
      <c r="O123" s="417">
        <f t="shared" si="17"/>
        <v>6.602799999999999</v>
      </c>
      <c r="P123" s="417">
        <v>25</v>
      </c>
      <c r="Q123" s="417">
        <f t="shared" si="18"/>
        <v>42.9182</v>
      </c>
      <c r="R123" s="428">
        <f t="shared" si="19"/>
        <v>35235.8422</v>
      </c>
      <c r="S123" s="392"/>
      <c r="T123" s="481"/>
      <c r="U123" s="329"/>
      <c r="V123" s="329"/>
      <c r="W123" s="329"/>
      <c r="X123" s="329"/>
      <c r="Y123" s="329"/>
      <c r="Z123" s="329"/>
      <c r="AA123" s="329"/>
    </row>
    <row r="124" spans="1:27" s="326" customFormat="1" ht="15">
      <c r="A124" s="495">
        <v>290</v>
      </c>
      <c r="B124" s="390" t="s">
        <v>13</v>
      </c>
      <c r="C124" s="390"/>
      <c r="D124" s="383" t="s">
        <v>679</v>
      </c>
      <c r="E124" s="383" t="s">
        <v>612</v>
      </c>
      <c r="F124" s="390" t="s">
        <v>661</v>
      </c>
      <c r="G124" s="392" t="s">
        <v>674</v>
      </c>
      <c r="H124" s="392">
        <v>1</v>
      </c>
      <c r="I124" s="437">
        <v>141.18</v>
      </c>
      <c r="J124" s="428"/>
      <c r="K124" s="421"/>
      <c r="L124" s="428"/>
      <c r="M124" s="417"/>
      <c r="N124" s="422">
        <v>4</v>
      </c>
      <c r="O124" s="417">
        <f t="shared" si="17"/>
        <v>5.647200000000001</v>
      </c>
      <c r="P124" s="417">
        <v>25</v>
      </c>
      <c r="Q124" s="417">
        <f t="shared" si="18"/>
        <v>36.7068</v>
      </c>
      <c r="R124" s="428">
        <f t="shared" si="19"/>
        <v>30136.282799999997</v>
      </c>
      <c r="S124" s="392"/>
      <c r="T124" s="481"/>
      <c r="U124" s="329"/>
      <c r="V124" s="329"/>
      <c r="W124" s="329"/>
      <c r="X124" s="329"/>
      <c r="Y124" s="329"/>
      <c r="Z124" s="329"/>
      <c r="AA124" s="329"/>
    </row>
    <row r="125" spans="1:27" s="327" customFormat="1" ht="15">
      <c r="A125" s="495">
        <v>291</v>
      </c>
      <c r="B125" s="390" t="s">
        <v>13</v>
      </c>
      <c r="C125" s="452"/>
      <c r="D125" s="395" t="s">
        <v>680</v>
      </c>
      <c r="E125" s="395" t="s">
        <v>612</v>
      </c>
      <c r="F125" s="452" t="s">
        <v>661</v>
      </c>
      <c r="G125" s="396"/>
      <c r="H125" s="396">
        <f>SUM(H123:H124)</f>
        <v>2</v>
      </c>
      <c r="I125" s="453"/>
      <c r="J125" s="429"/>
      <c r="K125" s="525"/>
      <c r="L125" s="429"/>
      <c r="M125" s="429"/>
      <c r="N125" s="423"/>
      <c r="O125" s="429"/>
      <c r="P125" s="429"/>
      <c r="Q125" s="429"/>
      <c r="R125" s="429"/>
      <c r="S125" s="396"/>
      <c r="T125" s="482"/>
      <c r="U125" s="354"/>
      <c r="V125" s="354"/>
      <c r="W125" s="354"/>
      <c r="X125" s="354"/>
      <c r="Y125" s="354"/>
      <c r="Z125" s="354"/>
      <c r="AA125" s="354"/>
    </row>
    <row r="126" spans="1:27" s="326" customFormat="1" ht="20.25" customHeight="1">
      <c r="A126" s="495">
        <v>292</v>
      </c>
      <c r="B126" s="390" t="s">
        <v>13</v>
      </c>
      <c r="C126" s="390"/>
      <c r="D126" s="383" t="s">
        <v>681</v>
      </c>
      <c r="E126" s="394" t="s">
        <v>612</v>
      </c>
      <c r="F126" s="390" t="s">
        <v>661</v>
      </c>
      <c r="G126" s="392" t="s">
        <v>619</v>
      </c>
      <c r="H126" s="392">
        <v>1</v>
      </c>
      <c r="I126" s="437">
        <v>123.8</v>
      </c>
      <c r="J126" s="428"/>
      <c r="K126" s="421"/>
      <c r="L126" s="428"/>
      <c r="M126" s="417"/>
      <c r="N126" s="422"/>
      <c r="O126" s="417">
        <f t="shared" si="17"/>
        <v>0</v>
      </c>
      <c r="P126" s="417">
        <v>25</v>
      </c>
      <c r="Q126" s="417">
        <f t="shared" si="18"/>
        <v>30.95</v>
      </c>
      <c r="R126" s="428">
        <f t="shared" si="19"/>
        <v>25409.949999999997</v>
      </c>
      <c r="S126" s="392"/>
      <c r="T126" s="481"/>
      <c r="U126" s="329"/>
      <c r="V126" s="329"/>
      <c r="W126" s="329"/>
      <c r="X126" s="329"/>
      <c r="Y126" s="329"/>
      <c r="Z126" s="329"/>
      <c r="AA126" s="329"/>
    </row>
    <row r="127" spans="1:27" s="326" customFormat="1" ht="15">
      <c r="A127" s="495">
        <v>293</v>
      </c>
      <c r="B127" s="390" t="s">
        <v>13</v>
      </c>
      <c r="C127" s="390"/>
      <c r="D127" s="383" t="s">
        <v>682</v>
      </c>
      <c r="E127" s="383" t="s">
        <v>612</v>
      </c>
      <c r="F127" s="390" t="s">
        <v>661</v>
      </c>
      <c r="G127" s="392" t="s">
        <v>613</v>
      </c>
      <c r="H127" s="392">
        <v>1</v>
      </c>
      <c r="I127" s="437">
        <v>141.18</v>
      </c>
      <c r="J127" s="428"/>
      <c r="K127" s="421"/>
      <c r="L127" s="428"/>
      <c r="M127" s="417"/>
      <c r="N127" s="422">
        <v>4</v>
      </c>
      <c r="O127" s="417">
        <f t="shared" si="17"/>
        <v>5.647200000000001</v>
      </c>
      <c r="P127" s="417">
        <v>25</v>
      </c>
      <c r="Q127" s="417">
        <f t="shared" si="18"/>
        <v>36.7068</v>
      </c>
      <c r="R127" s="428">
        <f t="shared" si="19"/>
        <v>30136.282799999997</v>
      </c>
      <c r="S127" s="392"/>
      <c r="T127" s="481"/>
      <c r="U127" s="329"/>
      <c r="V127" s="329"/>
      <c r="W127" s="329"/>
      <c r="X127" s="329"/>
      <c r="Y127" s="329"/>
      <c r="Z127" s="329"/>
      <c r="AA127" s="329"/>
    </row>
    <row r="128" spans="1:27" s="326" customFormat="1" ht="25.5">
      <c r="A128" s="495">
        <v>294</v>
      </c>
      <c r="B128" s="390" t="s">
        <v>13</v>
      </c>
      <c r="C128" s="390"/>
      <c r="D128" s="394" t="s">
        <v>683</v>
      </c>
      <c r="E128" s="383" t="s">
        <v>612</v>
      </c>
      <c r="F128" s="390" t="s">
        <v>661</v>
      </c>
      <c r="G128" s="392" t="s">
        <v>619</v>
      </c>
      <c r="H128" s="392">
        <v>1</v>
      </c>
      <c r="I128" s="437">
        <v>123.8</v>
      </c>
      <c r="J128" s="428"/>
      <c r="K128" s="421"/>
      <c r="L128" s="428"/>
      <c r="M128" s="417"/>
      <c r="N128" s="422"/>
      <c r="O128" s="417">
        <f t="shared" si="17"/>
        <v>0</v>
      </c>
      <c r="P128" s="417">
        <v>25</v>
      </c>
      <c r="Q128" s="417">
        <f t="shared" si="18"/>
        <v>30.95</v>
      </c>
      <c r="R128" s="428">
        <f t="shared" si="19"/>
        <v>25409.949999999997</v>
      </c>
      <c r="S128" s="392"/>
      <c r="T128" s="481"/>
      <c r="U128" s="329"/>
      <c r="V128" s="329"/>
      <c r="W128" s="329"/>
      <c r="X128" s="329"/>
      <c r="Y128" s="329"/>
      <c r="Z128" s="329"/>
      <c r="AA128" s="329"/>
    </row>
    <row r="129" spans="1:27" s="333" customFormat="1" ht="15.75">
      <c r="A129" s="495">
        <v>295</v>
      </c>
      <c r="B129" s="543" t="s">
        <v>13</v>
      </c>
      <c r="C129" s="403"/>
      <c r="D129" s="403" t="s">
        <v>550</v>
      </c>
      <c r="E129" s="404" t="s">
        <v>612</v>
      </c>
      <c r="F129" s="403" t="s">
        <v>661</v>
      </c>
      <c r="G129" s="397"/>
      <c r="H129" s="397">
        <f>SUM(H102:H128)-H125-H119-H113</f>
        <v>34</v>
      </c>
      <c r="I129" s="412"/>
      <c r="J129" s="424"/>
      <c r="K129" s="424">
        <f>SUM(K102:K128)-K125-K119-K113</f>
        <v>0</v>
      </c>
      <c r="L129" s="424"/>
      <c r="M129" s="424">
        <f>SUM(M102:M128)-M125-M119-M113</f>
        <v>0</v>
      </c>
      <c r="N129" s="420"/>
      <c r="O129" s="420">
        <f>SUM(O102:O128)-O125-O119-O113</f>
        <v>193.13280000000003</v>
      </c>
      <c r="P129" s="420"/>
      <c r="Q129" s="420">
        <f>SUM(Q102:Q128)-Q125-Q119-Q113</f>
        <v>735.7157000000001</v>
      </c>
      <c r="R129" s="420">
        <f>SUM(R102:R128)-R125-R119-R113</f>
        <v>1092690.2459999998</v>
      </c>
      <c r="S129" s="397"/>
      <c r="T129" s="485"/>
      <c r="U129" s="334"/>
      <c r="V129" s="334"/>
      <c r="W129" s="334"/>
      <c r="X129" s="334"/>
      <c r="Y129" s="334"/>
      <c r="Z129" s="334"/>
      <c r="AA129" s="334"/>
    </row>
    <row r="130" spans="1:27" ht="15">
      <c r="A130" s="495">
        <v>296</v>
      </c>
      <c r="B130" s="390" t="s">
        <v>13</v>
      </c>
      <c r="C130" s="383"/>
      <c r="D130" s="374" t="s">
        <v>617</v>
      </c>
      <c r="E130" s="386" t="s">
        <v>612</v>
      </c>
      <c r="F130" s="386" t="s">
        <v>618</v>
      </c>
      <c r="G130" s="401" t="s">
        <v>613</v>
      </c>
      <c r="H130" s="401">
        <v>1</v>
      </c>
      <c r="I130" s="419">
        <v>18000</v>
      </c>
      <c r="J130" s="418"/>
      <c r="K130" s="418"/>
      <c r="L130" s="418"/>
      <c r="M130" s="417"/>
      <c r="N130" s="418">
        <v>4</v>
      </c>
      <c r="O130" s="417">
        <f t="shared" si="17"/>
        <v>720</v>
      </c>
      <c r="P130" s="417">
        <v>25</v>
      </c>
      <c r="Q130" s="417">
        <f t="shared" si="18"/>
        <v>4680</v>
      </c>
      <c r="R130" s="428">
        <f aca="true" t="shared" si="20" ref="R130:R137">(I130+Q130+O130+M130+K130)*H130</f>
        <v>23400</v>
      </c>
      <c r="S130" s="394" t="s">
        <v>601</v>
      </c>
      <c r="T130" s="339"/>
      <c r="U130" s="339"/>
      <c r="V130" s="339"/>
      <c r="W130" s="339"/>
      <c r="X130" s="341"/>
      <c r="Y130" s="342"/>
      <c r="Z130" s="337"/>
      <c r="AA130" s="337"/>
    </row>
    <row r="131" spans="1:27" ht="15">
      <c r="A131" s="495"/>
      <c r="B131" s="390" t="s">
        <v>13</v>
      </c>
      <c r="C131" s="383"/>
      <c r="D131" s="374" t="s">
        <v>617</v>
      </c>
      <c r="E131" s="386" t="s">
        <v>612</v>
      </c>
      <c r="F131" s="386" t="s">
        <v>618</v>
      </c>
      <c r="G131" s="401" t="s">
        <v>619</v>
      </c>
      <c r="H131" s="401">
        <v>1</v>
      </c>
      <c r="I131" s="419">
        <v>15000</v>
      </c>
      <c r="J131" s="418"/>
      <c r="K131" s="418"/>
      <c r="L131" s="418"/>
      <c r="M131" s="417"/>
      <c r="N131" s="418">
        <v>4</v>
      </c>
      <c r="O131" s="417">
        <f>I131*N131/100</f>
        <v>600</v>
      </c>
      <c r="P131" s="417">
        <v>26</v>
      </c>
      <c r="Q131" s="417">
        <f>(I131+K131+M131+O131)*0.25</f>
        <v>3900</v>
      </c>
      <c r="R131" s="428">
        <f>(I131+Q131+O131+M131+K131)*H131</f>
        <v>19500</v>
      </c>
      <c r="S131" s="394" t="s">
        <v>693</v>
      </c>
      <c r="T131" s="339"/>
      <c r="U131" s="339"/>
      <c r="V131" s="339"/>
      <c r="W131" s="339"/>
      <c r="X131" s="341"/>
      <c r="Y131" s="342"/>
      <c r="Z131" s="337"/>
      <c r="AA131" s="337"/>
    </row>
    <row r="132" spans="1:27" ht="15">
      <c r="A132" s="495">
        <v>298</v>
      </c>
      <c r="B132" s="390" t="s">
        <v>13</v>
      </c>
      <c r="C132" s="383"/>
      <c r="D132" s="374" t="s">
        <v>696</v>
      </c>
      <c r="E132" s="386" t="s">
        <v>612</v>
      </c>
      <c r="F132" s="386" t="s">
        <v>618</v>
      </c>
      <c r="G132" s="401" t="s">
        <v>616</v>
      </c>
      <c r="H132" s="401">
        <v>1</v>
      </c>
      <c r="I132" s="419">
        <v>15300</v>
      </c>
      <c r="J132" s="418"/>
      <c r="K132" s="418"/>
      <c r="L132" s="418"/>
      <c r="M132" s="417"/>
      <c r="N132" s="418">
        <f>4+4</f>
        <v>8</v>
      </c>
      <c r="O132" s="417">
        <f t="shared" si="17"/>
        <v>1224</v>
      </c>
      <c r="P132" s="417">
        <v>25</v>
      </c>
      <c r="Q132" s="417">
        <f t="shared" si="18"/>
        <v>4131</v>
      </c>
      <c r="R132" s="428">
        <f t="shared" si="20"/>
        <v>20655</v>
      </c>
      <c r="S132" s="503"/>
      <c r="T132" s="339"/>
      <c r="U132" s="339"/>
      <c r="V132" s="339"/>
      <c r="W132" s="339"/>
      <c r="X132" s="341"/>
      <c r="Y132" s="342"/>
      <c r="Z132" s="337"/>
      <c r="AA132" s="337"/>
    </row>
    <row r="133" spans="1:27" ht="15">
      <c r="A133" s="495">
        <v>299</v>
      </c>
      <c r="B133" s="390" t="s">
        <v>13</v>
      </c>
      <c r="C133" s="383"/>
      <c r="D133" s="374" t="s">
        <v>620</v>
      </c>
      <c r="E133" s="386" t="s">
        <v>612</v>
      </c>
      <c r="F133" s="386" t="s">
        <v>618</v>
      </c>
      <c r="G133" s="387"/>
      <c r="H133" s="387">
        <v>1</v>
      </c>
      <c r="I133" s="419">
        <v>11000</v>
      </c>
      <c r="J133" s="418"/>
      <c r="K133" s="418"/>
      <c r="L133" s="418"/>
      <c r="M133" s="417"/>
      <c r="N133" s="418">
        <v>4</v>
      </c>
      <c r="O133" s="417">
        <f t="shared" si="17"/>
        <v>440</v>
      </c>
      <c r="P133" s="417">
        <v>25</v>
      </c>
      <c r="Q133" s="417">
        <f t="shared" si="18"/>
        <v>2860</v>
      </c>
      <c r="R133" s="428">
        <f t="shared" si="20"/>
        <v>14300</v>
      </c>
      <c r="S133" s="503"/>
      <c r="T133" s="339"/>
      <c r="U133" s="339"/>
      <c r="V133" s="339"/>
      <c r="W133" s="339"/>
      <c r="X133" s="341"/>
      <c r="Y133" s="342"/>
      <c r="Z133" s="337"/>
      <c r="AA133" s="337"/>
    </row>
    <row r="134" spans="1:27" ht="26.25" customHeight="1">
      <c r="A134" s="495">
        <v>302</v>
      </c>
      <c r="B134" s="390" t="s">
        <v>13</v>
      </c>
      <c r="C134" s="383"/>
      <c r="D134" s="374" t="s">
        <v>621</v>
      </c>
      <c r="E134" s="386" t="s">
        <v>612</v>
      </c>
      <c r="F134" s="386" t="s">
        <v>618</v>
      </c>
      <c r="G134" s="401" t="s">
        <v>616</v>
      </c>
      <c r="H134" s="401">
        <v>1</v>
      </c>
      <c r="I134" s="419">
        <v>19600</v>
      </c>
      <c r="J134" s="418"/>
      <c r="K134" s="418"/>
      <c r="L134" s="418"/>
      <c r="M134" s="417"/>
      <c r="N134" s="418"/>
      <c r="O134" s="417">
        <f t="shared" si="17"/>
        <v>0</v>
      </c>
      <c r="P134" s="417">
        <v>25</v>
      </c>
      <c r="Q134" s="417">
        <f t="shared" si="18"/>
        <v>4900</v>
      </c>
      <c r="R134" s="428">
        <f t="shared" si="20"/>
        <v>24500</v>
      </c>
      <c r="S134" s="503"/>
      <c r="T134" s="339"/>
      <c r="U134" s="339"/>
      <c r="V134" s="339"/>
      <c r="W134" s="339"/>
      <c r="X134" s="341"/>
      <c r="Y134" s="342"/>
      <c r="Z134" s="337"/>
      <c r="AA134" s="337"/>
    </row>
    <row r="135" spans="1:27" s="165" customFormat="1" ht="15">
      <c r="A135" s="495">
        <v>303</v>
      </c>
      <c r="B135" s="390" t="s">
        <v>13</v>
      </c>
      <c r="C135" s="383"/>
      <c r="D135" s="376" t="s">
        <v>622</v>
      </c>
      <c r="E135" s="386" t="s">
        <v>612</v>
      </c>
      <c r="F135" s="386" t="s">
        <v>618</v>
      </c>
      <c r="G135" s="514"/>
      <c r="H135" s="514">
        <v>1</v>
      </c>
      <c r="I135" s="419">
        <v>17400</v>
      </c>
      <c r="J135" s="418"/>
      <c r="K135" s="418"/>
      <c r="L135" s="418"/>
      <c r="M135" s="417"/>
      <c r="N135" s="418">
        <v>4</v>
      </c>
      <c r="O135" s="417">
        <f t="shared" si="17"/>
        <v>696</v>
      </c>
      <c r="P135" s="417">
        <v>25</v>
      </c>
      <c r="Q135" s="417">
        <f t="shared" si="18"/>
        <v>4524</v>
      </c>
      <c r="R135" s="428">
        <f t="shared" si="20"/>
        <v>22620</v>
      </c>
      <c r="S135" s="394" t="s">
        <v>601</v>
      </c>
      <c r="T135" s="170"/>
      <c r="U135" s="339"/>
      <c r="V135" s="339"/>
      <c r="W135" s="339"/>
      <c r="X135" s="341"/>
      <c r="Y135" s="342"/>
      <c r="Z135" s="191"/>
      <c r="AA135" s="191"/>
    </row>
    <row r="136" spans="1:27" ht="25.5">
      <c r="A136" s="495">
        <v>304</v>
      </c>
      <c r="B136" s="390" t="s">
        <v>13</v>
      </c>
      <c r="C136" s="383"/>
      <c r="D136" s="374" t="s">
        <v>623</v>
      </c>
      <c r="E136" s="386" t="s">
        <v>612</v>
      </c>
      <c r="F136" s="386" t="s">
        <v>618</v>
      </c>
      <c r="G136" s="401"/>
      <c r="H136" s="401">
        <v>1</v>
      </c>
      <c r="I136" s="419">
        <v>17400</v>
      </c>
      <c r="J136" s="418"/>
      <c r="K136" s="418"/>
      <c r="L136" s="418"/>
      <c r="M136" s="417"/>
      <c r="N136" s="418"/>
      <c r="O136" s="417">
        <f t="shared" si="17"/>
        <v>0</v>
      </c>
      <c r="P136" s="417">
        <v>25</v>
      </c>
      <c r="Q136" s="417">
        <f t="shared" si="18"/>
        <v>4350</v>
      </c>
      <c r="R136" s="428">
        <f t="shared" si="20"/>
        <v>21750</v>
      </c>
      <c r="S136" s="394" t="s">
        <v>693</v>
      </c>
      <c r="T136" s="339"/>
      <c r="U136" s="339"/>
      <c r="V136" s="339"/>
      <c r="W136" s="339"/>
      <c r="X136" s="341"/>
      <c r="Y136" s="342"/>
      <c r="Z136" s="337"/>
      <c r="AA136" s="337"/>
    </row>
    <row r="137" spans="1:27" ht="27.75" customHeight="1">
      <c r="A137" s="495">
        <v>305</v>
      </c>
      <c r="B137" s="390" t="s">
        <v>13</v>
      </c>
      <c r="C137" s="383"/>
      <c r="D137" s="374" t="s">
        <v>621</v>
      </c>
      <c r="E137" s="386" t="s">
        <v>612</v>
      </c>
      <c r="F137" s="386" t="s">
        <v>618</v>
      </c>
      <c r="G137" s="401" t="s">
        <v>619</v>
      </c>
      <c r="H137" s="401">
        <v>1</v>
      </c>
      <c r="I137" s="419">
        <v>13100</v>
      </c>
      <c r="J137" s="418"/>
      <c r="K137" s="418"/>
      <c r="L137" s="418"/>
      <c r="M137" s="417"/>
      <c r="N137" s="418"/>
      <c r="O137" s="417">
        <f t="shared" si="17"/>
        <v>0</v>
      </c>
      <c r="P137" s="417">
        <v>25</v>
      </c>
      <c r="Q137" s="417">
        <f t="shared" si="18"/>
        <v>3275</v>
      </c>
      <c r="R137" s="428">
        <f t="shared" si="20"/>
        <v>16375</v>
      </c>
      <c r="S137" s="503"/>
      <c r="T137" s="339"/>
      <c r="U137" s="339"/>
      <c r="V137" s="339"/>
      <c r="W137" s="339"/>
      <c r="X137" s="341"/>
      <c r="Y137" s="342"/>
      <c r="Z137" s="337"/>
      <c r="AA137" s="337"/>
    </row>
    <row r="138" spans="1:27" s="325" customFormat="1" ht="14.25">
      <c r="A138" s="495">
        <v>307</v>
      </c>
      <c r="B138" s="543" t="s">
        <v>13</v>
      </c>
      <c r="C138" s="404"/>
      <c r="D138" s="371" t="s">
        <v>624</v>
      </c>
      <c r="E138" s="451" t="s">
        <v>612</v>
      </c>
      <c r="F138" s="451" t="s">
        <v>618</v>
      </c>
      <c r="G138" s="402"/>
      <c r="H138" s="402">
        <f>SUM(H130:H137)</f>
        <v>8</v>
      </c>
      <c r="I138" s="420"/>
      <c r="J138" s="420"/>
      <c r="K138" s="420">
        <f>SUM(K130:K137)</f>
        <v>0</v>
      </c>
      <c r="L138" s="420"/>
      <c r="M138" s="420">
        <f>SUM(M130:M137)</f>
        <v>0</v>
      </c>
      <c r="N138" s="420"/>
      <c r="O138" s="420">
        <f>SUM(O130:O137)</f>
        <v>3680</v>
      </c>
      <c r="P138" s="420"/>
      <c r="Q138" s="420">
        <f>SUM(Q130:Q137)</f>
        <v>32620</v>
      </c>
      <c r="R138" s="420">
        <f>SUM(R130:R137)</f>
        <v>163100</v>
      </c>
      <c r="S138" s="455">
        <f>SUM(S130:S137)</f>
        <v>0</v>
      </c>
      <c r="T138" s="340">
        <f>SUM(T130:T137)</f>
        <v>0</v>
      </c>
      <c r="U138" s="340"/>
      <c r="V138" s="340"/>
      <c r="W138" s="340"/>
      <c r="X138" s="340"/>
      <c r="Y138" s="352"/>
      <c r="Z138" s="353"/>
      <c r="AA138" s="353"/>
    </row>
    <row r="139" spans="1:20" s="59" customFormat="1" ht="15.75" customHeight="1">
      <c r="A139" s="495">
        <v>308</v>
      </c>
      <c r="B139" s="542" t="s">
        <v>13</v>
      </c>
      <c r="C139" s="338"/>
      <c r="D139" s="372" t="s">
        <v>18</v>
      </c>
      <c r="E139" s="372"/>
      <c r="F139" s="372"/>
      <c r="G139" s="365"/>
      <c r="H139" s="411">
        <f>H138+H129+H100</f>
        <v>43</v>
      </c>
      <c r="I139" s="405"/>
      <c r="J139" s="405"/>
      <c r="K139" s="405">
        <f>K138+K129+K100</f>
        <v>0</v>
      </c>
      <c r="L139" s="405"/>
      <c r="M139" s="405">
        <f>M138+M129+M100</f>
        <v>0</v>
      </c>
      <c r="N139" s="405"/>
      <c r="O139" s="405">
        <f>O138+O129+O100</f>
        <v>3873.1328</v>
      </c>
      <c r="P139" s="405"/>
      <c r="Q139" s="405">
        <f>Q138+Q129+Q100</f>
        <v>33355.7157</v>
      </c>
      <c r="R139" s="405">
        <f>R138+R129+R100</f>
        <v>1255790.2459999998</v>
      </c>
      <c r="S139" s="385"/>
      <c r="T139" s="474"/>
    </row>
    <row r="140" spans="1:24" s="359" customFormat="1" ht="12.75">
      <c r="A140" s="495">
        <v>606</v>
      </c>
      <c r="B140" s="408"/>
      <c r="C140" s="408"/>
      <c r="D140" s="409"/>
      <c r="E140" s="409"/>
      <c r="F140" s="409"/>
      <c r="G140" s="410"/>
      <c r="H140" s="381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381"/>
      <c r="T140" s="358"/>
      <c r="U140" s="358"/>
      <c r="V140" s="358"/>
      <c r="W140" s="358"/>
      <c r="X140" s="358"/>
    </row>
    <row r="141" spans="1:27" s="336" customFormat="1" ht="14.25">
      <c r="A141" s="495">
        <v>607</v>
      </c>
      <c r="B141" s="338" t="s">
        <v>14</v>
      </c>
      <c r="C141" s="338"/>
      <c r="D141" s="372"/>
      <c r="E141" s="372"/>
      <c r="F141" s="406"/>
      <c r="G141" s="365"/>
      <c r="H141" s="411">
        <f>H139+H98+H88+H58+H46+H31</f>
        <v>141.4</v>
      </c>
      <c r="I141" s="411"/>
      <c r="J141" s="411"/>
      <c r="K141" s="411"/>
      <c r="L141" s="411"/>
      <c r="M141" s="411"/>
      <c r="N141" s="411"/>
      <c r="O141" s="411"/>
      <c r="P141" s="411"/>
      <c r="Q141" s="411"/>
      <c r="R141" s="411">
        <f>R139+R98+R88+R58+R46+R31</f>
        <v>4809317.745999999</v>
      </c>
      <c r="S141" s="407"/>
      <c r="T141" s="356"/>
      <c r="U141" s="356"/>
      <c r="V141" s="356"/>
      <c r="W141" s="356"/>
      <c r="X141" s="356"/>
      <c r="Y141" s="356"/>
      <c r="Z141" s="356"/>
      <c r="AA141" s="356"/>
    </row>
    <row r="142" spans="9:27" ht="15">
      <c r="I142" s="454"/>
      <c r="J142" s="430"/>
      <c r="K142" s="430"/>
      <c r="L142" s="425"/>
      <c r="M142" s="425"/>
      <c r="N142" s="425"/>
      <c r="O142" s="425"/>
      <c r="U142" s="343"/>
      <c r="V142" s="343"/>
      <c r="W142" s="343"/>
      <c r="X142" s="343"/>
      <c r="Y142" s="343"/>
      <c r="Z142" s="343"/>
      <c r="AA142" s="343"/>
    </row>
    <row r="143" spans="9:27" ht="15">
      <c r="I143" s="454"/>
      <c r="J143" s="430"/>
      <c r="K143" s="430"/>
      <c r="L143" s="425"/>
      <c r="M143" s="425"/>
      <c r="N143" s="425"/>
      <c r="O143" s="425"/>
      <c r="U143" s="343"/>
      <c r="V143" s="343"/>
      <c r="W143" s="343"/>
      <c r="X143" s="343"/>
      <c r="Y143" s="343"/>
      <c r="Z143" s="343"/>
      <c r="AA143" s="343"/>
    </row>
    <row r="144" spans="2:27" ht="17.25" customHeight="1">
      <c r="B144" s="458"/>
      <c r="C144" s="458"/>
      <c r="D144" s="458"/>
      <c r="E144" s="458"/>
      <c r="F144" s="458"/>
      <c r="G144" s="458"/>
      <c r="H144" s="458"/>
      <c r="I144" s="458"/>
      <c r="J144" s="458"/>
      <c r="K144" s="458"/>
      <c r="L144" s="458"/>
      <c r="M144" s="458"/>
      <c r="N144" s="458"/>
      <c r="O144" s="458"/>
      <c r="P144" s="458"/>
      <c r="Q144" s="458"/>
      <c r="S144" s="458"/>
      <c r="U144" s="343"/>
      <c r="V144" s="343"/>
      <c r="W144" s="343"/>
      <c r="X144" s="343"/>
      <c r="Y144" s="343"/>
      <c r="Z144" s="343"/>
      <c r="AA144" s="343"/>
    </row>
    <row r="145" spans="2:27" ht="15.75">
      <c r="B145" s="585"/>
      <c r="C145" s="585"/>
      <c r="D145" s="585"/>
      <c r="E145" s="585"/>
      <c r="F145" s="585"/>
      <c r="G145" s="585"/>
      <c r="H145" s="585"/>
      <c r="I145" s="585"/>
      <c r="J145" s="585"/>
      <c r="K145" s="585"/>
      <c r="L145" s="585"/>
      <c r="M145" s="585"/>
      <c r="N145" s="585"/>
      <c r="O145" s="585"/>
      <c r="P145" s="585"/>
      <c r="Q145" s="585"/>
      <c r="R145" s="585"/>
      <c r="S145" s="585"/>
      <c r="U145" s="343"/>
      <c r="V145" s="343"/>
      <c r="W145" s="343"/>
      <c r="X145" s="343"/>
      <c r="Y145" s="343"/>
      <c r="Z145" s="343"/>
      <c r="AA145" s="343"/>
    </row>
    <row r="146" spans="2:27" ht="15.75">
      <c r="B146" s="585" t="s">
        <v>700</v>
      </c>
      <c r="C146" s="585"/>
      <c r="D146" s="585"/>
      <c r="E146" s="585"/>
      <c r="F146" s="585"/>
      <c r="G146" s="585"/>
      <c r="H146" s="585"/>
      <c r="I146" s="585"/>
      <c r="J146" s="585"/>
      <c r="K146" s="585"/>
      <c r="L146" s="530"/>
      <c r="M146" s="458" t="s">
        <v>23</v>
      </c>
      <c r="N146" s="458"/>
      <c r="O146" s="530"/>
      <c r="P146" s="530"/>
      <c r="Q146" s="530"/>
      <c r="R146" s="530"/>
      <c r="S146" s="530"/>
      <c r="U146" s="343"/>
      <c r="V146" s="343"/>
      <c r="W146" s="343"/>
      <c r="X146" s="343"/>
      <c r="Y146" s="343"/>
      <c r="Z146" s="343"/>
      <c r="AA146" s="343"/>
    </row>
    <row r="147" spans="2:27" ht="15.75">
      <c r="B147" s="458"/>
      <c r="C147" s="458"/>
      <c r="D147" s="458"/>
      <c r="E147" s="458"/>
      <c r="F147" s="458"/>
      <c r="G147" s="458"/>
      <c r="H147" s="458"/>
      <c r="I147" s="458"/>
      <c r="J147" s="458"/>
      <c r="K147" s="458"/>
      <c r="L147" s="458"/>
      <c r="M147" s="458"/>
      <c r="N147" s="458"/>
      <c r="O147" s="458"/>
      <c r="P147" s="458"/>
      <c r="Q147" s="458"/>
      <c r="R147" s="458"/>
      <c r="S147" s="458"/>
      <c r="U147" s="343"/>
      <c r="V147" s="343"/>
      <c r="W147" s="343"/>
      <c r="X147" s="343"/>
      <c r="Y147" s="343"/>
      <c r="Z147" s="343"/>
      <c r="AA147" s="343"/>
    </row>
    <row r="148" spans="2:27" ht="15.75">
      <c r="B148" s="458"/>
      <c r="C148" s="458"/>
      <c r="D148" s="458"/>
      <c r="E148" s="458"/>
      <c r="F148" s="458"/>
      <c r="G148" s="458"/>
      <c r="H148" s="458"/>
      <c r="I148" s="458"/>
      <c r="J148" s="458"/>
      <c r="K148" s="458"/>
      <c r="L148" s="458"/>
      <c r="M148" s="458"/>
      <c r="N148" s="458"/>
      <c r="O148" s="458"/>
      <c r="P148" s="458"/>
      <c r="Q148" s="458"/>
      <c r="R148" s="458"/>
      <c r="S148" s="458"/>
      <c r="U148" s="343"/>
      <c r="V148" s="343"/>
      <c r="W148" s="343"/>
      <c r="X148" s="343"/>
      <c r="Y148" s="343"/>
      <c r="Z148" s="343"/>
      <c r="AA148" s="343"/>
    </row>
    <row r="149" spans="2:27" ht="15.75">
      <c r="B149" s="458"/>
      <c r="C149" s="458"/>
      <c r="D149" s="458"/>
      <c r="E149" s="458"/>
      <c r="F149" s="458"/>
      <c r="G149" s="458"/>
      <c r="H149" s="458"/>
      <c r="I149" s="458"/>
      <c r="J149" s="458"/>
      <c r="K149" s="458"/>
      <c r="L149" s="458"/>
      <c r="M149" s="458"/>
      <c r="N149" s="458"/>
      <c r="O149" s="458"/>
      <c r="P149" s="458"/>
      <c r="Q149" s="458"/>
      <c r="R149" s="458"/>
      <c r="S149" s="458"/>
      <c r="U149" s="343"/>
      <c r="V149" s="343"/>
      <c r="W149" s="343"/>
      <c r="X149" s="343"/>
      <c r="Y149" s="343"/>
      <c r="Z149" s="343"/>
      <c r="AA149" s="343"/>
    </row>
    <row r="150" spans="2:27" ht="15.75">
      <c r="B150" s="458"/>
      <c r="C150" s="458"/>
      <c r="D150" s="458"/>
      <c r="E150" s="458"/>
      <c r="F150" s="458"/>
      <c r="G150" s="458"/>
      <c r="H150" s="458"/>
      <c r="I150" s="458"/>
      <c r="J150" s="458"/>
      <c r="K150" s="458"/>
      <c r="L150" s="458"/>
      <c r="M150" s="458"/>
      <c r="N150" s="458"/>
      <c r="O150" s="458"/>
      <c r="P150" s="458"/>
      <c r="Q150" s="458"/>
      <c r="R150" s="458"/>
      <c r="S150" s="458"/>
      <c r="U150" s="343"/>
      <c r="V150" s="343"/>
      <c r="W150" s="343"/>
      <c r="X150" s="343"/>
      <c r="Y150" s="343"/>
      <c r="Z150" s="343"/>
      <c r="AA150" s="343"/>
    </row>
    <row r="151" spans="2:27" ht="15.75">
      <c r="B151" s="458"/>
      <c r="C151" s="458"/>
      <c r="D151" s="458"/>
      <c r="E151" s="458"/>
      <c r="F151" s="458"/>
      <c r="G151" s="458"/>
      <c r="H151" s="458"/>
      <c r="I151" s="458"/>
      <c r="J151" s="458"/>
      <c r="K151" s="458"/>
      <c r="L151" s="458"/>
      <c r="M151" s="458"/>
      <c r="N151" s="458"/>
      <c r="O151" s="458"/>
      <c r="P151" s="458"/>
      <c r="Q151" s="458"/>
      <c r="R151" s="458"/>
      <c r="S151" s="458"/>
      <c r="U151" s="343"/>
      <c r="V151" s="343"/>
      <c r="W151" s="343"/>
      <c r="X151" s="343"/>
      <c r="Y151" s="343"/>
      <c r="Z151" s="343"/>
      <c r="AA151" s="343"/>
    </row>
    <row r="152" spans="2:27" ht="15.75">
      <c r="B152" s="458"/>
      <c r="C152" s="458"/>
      <c r="D152" s="458"/>
      <c r="E152" s="458"/>
      <c r="F152" s="458"/>
      <c r="G152" s="458"/>
      <c r="H152" s="458"/>
      <c r="I152" s="458"/>
      <c r="J152" s="458"/>
      <c r="K152" s="458"/>
      <c r="L152" s="458"/>
      <c r="M152" s="458"/>
      <c r="N152" s="458"/>
      <c r="O152" s="458"/>
      <c r="P152" s="458"/>
      <c r="Q152" s="458"/>
      <c r="R152" s="458"/>
      <c r="S152" s="458"/>
      <c r="U152" s="343"/>
      <c r="V152" s="343"/>
      <c r="W152" s="343"/>
      <c r="X152" s="343"/>
      <c r="Y152" s="343"/>
      <c r="Z152" s="343"/>
      <c r="AA152" s="343"/>
    </row>
    <row r="153" spans="2:27" ht="15.75">
      <c r="B153" s="556"/>
      <c r="C153" s="556"/>
      <c r="D153" s="556"/>
      <c r="E153" s="556"/>
      <c r="F153" s="556"/>
      <c r="G153" s="556"/>
      <c r="H153" s="556"/>
      <c r="I153" s="556"/>
      <c r="J153" s="556"/>
      <c r="K153" s="556"/>
      <c r="L153" s="556"/>
      <c r="M153" s="556"/>
      <c r="N153" s="556"/>
      <c r="O153" s="556"/>
      <c r="P153" s="556"/>
      <c r="Q153" s="556"/>
      <c r="R153" s="556"/>
      <c r="S153" s="556"/>
      <c r="U153" s="343"/>
      <c r="V153" s="343"/>
      <c r="W153" s="343"/>
      <c r="X153" s="343"/>
      <c r="Y153" s="343"/>
      <c r="Z153" s="343"/>
      <c r="AA153" s="343"/>
    </row>
    <row r="154" spans="2:27" ht="14.25">
      <c r="B154" s="459"/>
      <c r="C154" s="459"/>
      <c r="D154" s="460"/>
      <c r="E154" s="460"/>
      <c r="F154" s="460"/>
      <c r="G154" s="461"/>
      <c r="H154" s="461"/>
      <c r="I154" s="462"/>
      <c r="J154" s="463"/>
      <c r="K154" s="463"/>
      <c r="L154" s="464"/>
      <c r="M154" s="464"/>
      <c r="N154" s="464"/>
      <c r="O154" s="464"/>
      <c r="P154" s="464"/>
      <c r="Q154" s="464"/>
      <c r="R154" s="465"/>
      <c r="S154" s="319"/>
      <c r="U154" s="343"/>
      <c r="V154" s="343"/>
      <c r="W154" s="343"/>
      <c r="X154" s="343"/>
      <c r="Y154" s="343"/>
      <c r="Z154" s="343"/>
      <c r="AA154" s="343"/>
    </row>
    <row r="155" spans="2:27" ht="14.25">
      <c r="B155" s="459"/>
      <c r="C155" s="459"/>
      <c r="D155" s="460"/>
      <c r="E155" s="460"/>
      <c r="F155" s="460"/>
      <c r="G155" s="461"/>
      <c r="H155" s="461"/>
      <c r="I155" s="462"/>
      <c r="J155" s="463"/>
      <c r="K155" s="463"/>
      <c r="L155" s="464"/>
      <c r="M155" s="464"/>
      <c r="N155" s="464"/>
      <c r="O155" s="464"/>
      <c r="P155" s="464"/>
      <c r="Q155" s="464"/>
      <c r="R155" s="465"/>
      <c r="S155" s="319"/>
      <c r="U155" s="343"/>
      <c r="V155" s="343"/>
      <c r="W155" s="343"/>
      <c r="X155" s="343"/>
      <c r="Y155" s="343"/>
      <c r="Z155" s="343"/>
      <c r="AA155" s="343"/>
    </row>
    <row r="156" spans="2:27" ht="14.25">
      <c r="B156" s="459"/>
      <c r="C156" s="459"/>
      <c r="D156" s="460"/>
      <c r="E156" s="460"/>
      <c r="F156" s="460"/>
      <c r="G156" s="461"/>
      <c r="H156" s="461"/>
      <c r="I156" s="462"/>
      <c r="J156" s="463"/>
      <c r="K156" s="463"/>
      <c r="L156" s="464"/>
      <c r="M156" s="464"/>
      <c r="N156" s="464"/>
      <c r="O156" s="464"/>
      <c r="P156" s="464"/>
      <c r="Q156" s="464"/>
      <c r="R156" s="465"/>
      <c r="S156" s="319"/>
      <c r="U156" s="343"/>
      <c r="V156" s="343"/>
      <c r="W156" s="343"/>
      <c r="X156" s="343"/>
      <c r="Y156" s="343"/>
      <c r="Z156" s="343"/>
      <c r="AA156" s="343"/>
    </row>
    <row r="157" spans="9:27" ht="15">
      <c r="I157" s="454"/>
      <c r="J157" s="430"/>
      <c r="K157" s="430"/>
      <c r="L157" s="425"/>
      <c r="M157" s="425"/>
      <c r="N157" s="425"/>
      <c r="O157" s="425"/>
      <c r="U157" s="343"/>
      <c r="V157" s="343"/>
      <c r="W157" s="343"/>
      <c r="X157" s="343"/>
      <c r="Y157" s="343"/>
      <c r="Z157" s="343"/>
      <c r="AA157" s="343"/>
    </row>
    <row r="158" spans="9:27" ht="15">
      <c r="I158" s="454"/>
      <c r="J158" s="430"/>
      <c r="K158" s="430"/>
      <c r="L158" s="425"/>
      <c r="M158" s="425"/>
      <c r="N158" s="425"/>
      <c r="O158" s="425"/>
      <c r="U158" s="343"/>
      <c r="V158" s="343"/>
      <c r="W158" s="343"/>
      <c r="X158" s="343"/>
      <c r="Y158" s="343"/>
      <c r="Z158" s="343"/>
      <c r="AA158" s="343"/>
    </row>
    <row r="159" spans="9:27" ht="15">
      <c r="I159" s="454"/>
      <c r="J159" s="430"/>
      <c r="K159" s="430"/>
      <c r="L159" s="425"/>
      <c r="M159" s="425"/>
      <c r="N159" s="425"/>
      <c r="O159" s="425"/>
      <c r="U159" s="343"/>
      <c r="V159" s="343"/>
      <c r="W159" s="343"/>
      <c r="X159" s="343"/>
      <c r="Y159" s="343"/>
      <c r="Z159" s="343"/>
      <c r="AA159" s="343"/>
    </row>
    <row r="160" spans="9:27" ht="15">
      <c r="I160" s="454"/>
      <c r="J160" s="430"/>
      <c r="K160" s="430"/>
      <c r="L160" s="425"/>
      <c r="M160" s="425"/>
      <c r="N160" s="425"/>
      <c r="O160" s="425"/>
      <c r="U160" s="343"/>
      <c r="V160" s="343"/>
      <c r="W160" s="343"/>
      <c r="X160" s="343"/>
      <c r="Y160" s="343"/>
      <c r="Z160" s="343"/>
      <c r="AA160" s="343"/>
    </row>
    <row r="161" spans="9:27" ht="15">
      <c r="I161" s="454"/>
      <c r="J161" s="430"/>
      <c r="K161" s="430"/>
      <c r="L161" s="425"/>
      <c r="M161" s="425"/>
      <c r="N161" s="425"/>
      <c r="O161" s="425"/>
      <c r="U161" s="343"/>
      <c r="V161" s="343"/>
      <c r="W161" s="343"/>
      <c r="X161" s="343"/>
      <c r="Y161" s="343"/>
      <c r="Z161" s="343"/>
      <c r="AA161" s="343"/>
    </row>
    <row r="162" spans="9:27" ht="15">
      <c r="I162" s="454"/>
      <c r="J162" s="430"/>
      <c r="K162" s="430"/>
      <c r="L162" s="425"/>
      <c r="M162" s="425"/>
      <c r="N162" s="425"/>
      <c r="O162" s="425"/>
      <c r="U162" s="343"/>
      <c r="V162" s="343"/>
      <c r="W162" s="343"/>
      <c r="X162" s="343"/>
      <c r="Y162" s="343"/>
      <c r="Z162" s="343"/>
      <c r="AA162" s="343"/>
    </row>
    <row r="163" spans="9:27" ht="15">
      <c r="I163" s="454"/>
      <c r="J163" s="430"/>
      <c r="K163" s="430"/>
      <c r="L163" s="425"/>
      <c r="M163" s="425"/>
      <c r="N163" s="425"/>
      <c r="O163" s="425"/>
      <c r="U163" s="343"/>
      <c r="V163" s="343"/>
      <c r="W163" s="343"/>
      <c r="X163" s="343"/>
      <c r="Y163" s="343"/>
      <c r="Z163" s="343"/>
      <c r="AA163" s="343"/>
    </row>
    <row r="164" spans="9:27" ht="15">
      <c r="I164" s="454"/>
      <c r="J164" s="430"/>
      <c r="K164" s="430"/>
      <c r="L164" s="425"/>
      <c r="M164" s="425"/>
      <c r="N164" s="425"/>
      <c r="O164" s="425"/>
      <c r="U164" s="343"/>
      <c r="V164" s="343"/>
      <c r="W164" s="343"/>
      <c r="X164" s="343"/>
      <c r="Y164" s="343"/>
      <c r="Z164" s="343"/>
      <c r="AA164" s="343"/>
    </row>
    <row r="165" spans="9:27" ht="15">
      <c r="I165" s="454"/>
      <c r="J165" s="430"/>
      <c r="K165" s="430"/>
      <c r="L165" s="425"/>
      <c r="M165" s="425"/>
      <c r="N165" s="425"/>
      <c r="O165" s="425"/>
      <c r="U165" s="343"/>
      <c r="V165" s="343"/>
      <c r="W165" s="343"/>
      <c r="X165" s="343"/>
      <c r="Y165" s="343"/>
      <c r="Z165" s="343"/>
      <c r="AA165" s="343"/>
    </row>
    <row r="166" spans="9:27" ht="15">
      <c r="I166" s="454"/>
      <c r="J166" s="430"/>
      <c r="K166" s="430"/>
      <c r="L166" s="425"/>
      <c r="M166" s="425"/>
      <c r="N166" s="425"/>
      <c r="O166" s="425"/>
      <c r="U166" s="343"/>
      <c r="V166" s="343"/>
      <c r="W166" s="343"/>
      <c r="X166" s="343"/>
      <c r="Y166" s="343"/>
      <c r="Z166" s="343"/>
      <c r="AA166" s="343"/>
    </row>
    <row r="167" spans="9:27" ht="15">
      <c r="I167" s="454"/>
      <c r="J167" s="430"/>
      <c r="K167" s="430"/>
      <c r="L167" s="425"/>
      <c r="M167" s="425"/>
      <c r="N167" s="425"/>
      <c r="O167" s="425"/>
      <c r="U167" s="343"/>
      <c r="V167" s="343"/>
      <c r="W167" s="343"/>
      <c r="X167" s="343"/>
      <c r="Y167" s="343"/>
      <c r="Z167" s="343"/>
      <c r="AA167" s="343"/>
    </row>
    <row r="168" spans="9:27" ht="15">
      <c r="I168" s="454"/>
      <c r="J168" s="430"/>
      <c r="K168" s="430"/>
      <c r="L168" s="425"/>
      <c r="M168" s="425"/>
      <c r="N168" s="425"/>
      <c r="O168" s="425"/>
      <c r="U168" s="343"/>
      <c r="V168" s="343"/>
      <c r="W168" s="343"/>
      <c r="X168" s="343"/>
      <c r="Y168" s="343"/>
      <c r="Z168" s="343"/>
      <c r="AA168" s="343"/>
    </row>
    <row r="169" spans="9:27" ht="15">
      <c r="I169" s="454"/>
      <c r="J169" s="430"/>
      <c r="K169" s="430"/>
      <c r="L169" s="425"/>
      <c r="M169" s="425"/>
      <c r="N169" s="425"/>
      <c r="O169" s="425"/>
      <c r="U169" s="343"/>
      <c r="V169" s="343"/>
      <c r="W169" s="343"/>
      <c r="X169" s="343"/>
      <c r="Y169" s="343"/>
      <c r="Z169" s="343"/>
      <c r="AA169" s="343"/>
    </row>
    <row r="170" spans="9:27" ht="15">
      <c r="I170" s="454"/>
      <c r="J170" s="430"/>
      <c r="K170" s="430"/>
      <c r="L170" s="425"/>
      <c r="M170" s="425"/>
      <c r="N170" s="425"/>
      <c r="O170" s="425"/>
      <c r="U170" s="343"/>
      <c r="V170" s="343"/>
      <c r="W170" s="343"/>
      <c r="X170" s="343"/>
      <c r="Y170" s="343"/>
      <c r="Z170" s="343"/>
      <c r="AA170" s="343"/>
    </row>
    <row r="171" spans="9:27" ht="15">
      <c r="I171" s="454"/>
      <c r="J171" s="430"/>
      <c r="K171" s="430"/>
      <c r="L171" s="425"/>
      <c r="M171" s="425"/>
      <c r="N171" s="425"/>
      <c r="O171" s="425"/>
      <c r="U171" s="343"/>
      <c r="V171" s="343"/>
      <c r="W171" s="343"/>
      <c r="X171" s="343"/>
      <c r="Y171" s="343"/>
      <c r="Z171" s="343"/>
      <c r="AA171" s="343"/>
    </row>
    <row r="172" spans="9:27" ht="15">
      <c r="I172" s="454"/>
      <c r="J172" s="430"/>
      <c r="K172" s="430"/>
      <c r="L172" s="425"/>
      <c r="M172" s="425"/>
      <c r="N172" s="425"/>
      <c r="O172" s="425"/>
      <c r="U172" s="343"/>
      <c r="V172" s="343"/>
      <c r="W172" s="343"/>
      <c r="X172" s="343"/>
      <c r="Y172" s="343"/>
      <c r="Z172" s="343"/>
      <c r="AA172" s="343"/>
    </row>
    <row r="173" spans="9:27" ht="15">
      <c r="I173" s="454"/>
      <c r="J173" s="430"/>
      <c r="K173" s="430"/>
      <c r="L173" s="425"/>
      <c r="M173" s="425"/>
      <c r="N173" s="425"/>
      <c r="O173" s="425"/>
      <c r="U173" s="343"/>
      <c r="V173" s="343"/>
      <c r="W173" s="343"/>
      <c r="X173" s="343"/>
      <c r="Y173" s="343"/>
      <c r="Z173" s="343"/>
      <c r="AA173" s="343"/>
    </row>
    <row r="174" spans="9:27" ht="15">
      <c r="I174" s="454"/>
      <c r="J174" s="430"/>
      <c r="K174" s="430"/>
      <c r="L174" s="425"/>
      <c r="M174" s="425"/>
      <c r="N174" s="425"/>
      <c r="O174" s="425"/>
      <c r="U174" s="343"/>
      <c r="V174" s="343"/>
      <c r="W174" s="343"/>
      <c r="X174" s="343"/>
      <c r="Y174" s="343"/>
      <c r="Z174" s="343"/>
      <c r="AA174" s="343"/>
    </row>
    <row r="175" spans="9:27" ht="15">
      <c r="I175" s="454"/>
      <c r="J175" s="430"/>
      <c r="K175" s="430"/>
      <c r="L175" s="425"/>
      <c r="M175" s="425"/>
      <c r="N175" s="425"/>
      <c r="O175" s="425"/>
      <c r="U175" s="343"/>
      <c r="V175" s="343"/>
      <c r="W175" s="343"/>
      <c r="X175" s="343"/>
      <c r="Y175" s="343"/>
      <c r="Z175" s="343"/>
      <c r="AA175" s="343"/>
    </row>
    <row r="176" spans="9:27" ht="15">
      <c r="I176" s="454"/>
      <c r="J176" s="430"/>
      <c r="K176" s="430"/>
      <c r="L176" s="425"/>
      <c r="M176" s="425"/>
      <c r="N176" s="425"/>
      <c r="O176" s="425"/>
      <c r="U176" s="343"/>
      <c r="V176" s="343"/>
      <c r="W176" s="343"/>
      <c r="X176" s="343"/>
      <c r="Y176" s="343"/>
      <c r="Z176" s="343"/>
      <c r="AA176" s="343"/>
    </row>
    <row r="177" spans="9:27" ht="15">
      <c r="I177" s="454"/>
      <c r="J177" s="430"/>
      <c r="K177" s="430"/>
      <c r="L177" s="425"/>
      <c r="M177" s="425"/>
      <c r="N177" s="425"/>
      <c r="O177" s="425"/>
      <c r="U177" s="343"/>
      <c r="V177" s="343"/>
      <c r="W177" s="343"/>
      <c r="X177" s="343"/>
      <c r="Y177" s="343"/>
      <c r="Z177" s="343"/>
      <c r="AA177" s="343"/>
    </row>
    <row r="178" spans="9:27" ht="15">
      <c r="I178" s="454"/>
      <c r="J178" s="430"/>
      <c r="K178" s="430"/>
      <c r="L178" s="425"/>
      <c r="M178" s="425"/>
      <c r="N178" s="425"/>
      <c r="O178" s="425"/>
      <c r="U178" s="343"/>
      <c r="V178" s="343"/>
      <c r="W178" s="343"/>
      <c r="X178" s="343"/>
      <c r="Y178" s="343"/>
      <c r="Z178" s="343"/>
      <c r="AA178" s="343"/>
    </row>
    <row r="179" spans="9:27" ht="15">
      <c r="I179" s="454"/>
      <c r="J179" s="430"/>
      <c r="K179" s="430"/>
      <c r="L179" s="425"/>
      <c r="M179" s="425"/>
      <c r="N179" s="425"/>
      <c r="O179" s="425"/>
      <c r="U179" s="343"/>
      <c r="V179" s="343"/>
      <c r="W179" s="343"/>
      <c r="X179" s="343"/>
      <c r="Y179" s="343"/>
      <c r="Z179" s="343"/>
      <c r="AA179" s="343"/>
    </row>
    <row r="180" spans="9:27" ht="15">
      <c r="I180" s="454"/>
      <c r="J180" s="430"/>
      <c r="K180" s="430"/>
      <c r="L180" s="425"/>
      <c r="M180" s="425"/>
      <c r="N180" s="425"/>
      <c r="O180" s="425"/>
      <c r="U180" s="343"/>
      <c r="V180" s="343"/>
      <c r="W180" s="343"/>
      <c r="X180" s="343"/>
      <c r="Y180" s="343"/>
      <c r="Z180" s="343"/>
      <c r="AA180" s="343"/>
    </row>
    <row r="181" spans="9:27" ht="15">
      <c r="I181" s="454"/>
      <c r="J181" s="430"/>
      <c r="K181" s="430"/>
      <c r="L181" s="425"/>
      <c r="M181" s="425"/>
      <c r="N181" s="425"/>
      <c r="O181" s="425"/>
      <c r="U181" s="343"/>
      <c r="V181" s="343"/>
      <c r="W181" s="343"/>
      <c r="X181" s="343"/>
      <c r="Y181" s="343"/>
      <c r="Z181" s="343"/>
      <c r="AA181" s="343"/>
    </row>
    <row r="182" spans="9:27" ht="15">
      <c r="I182" s="454"/>
      <c r="J182" s="430"/>
      <c r="K182" s="430"/>
      <c r="L182" s="425"/>
      <c r="M182" s="425"/>
      <c r="N182" s="425"/>
      <c r="O182" s="425"/>
      <c r="U182" s="343"/>
      <c r="V182" s="343"/>
      <c r="W182" s="343"/>
      <c r="X182" s="343"/>
      <c r="Y182" s="343"/>
      <c r="Z182" s="343"/>
      <c r="AA182" s="343"/>
    </row>
    <row r="183" spans="9:27" ht="15">
      <c r="I183" s="454"/>
      <c r="J183" s="430"/>
      <c r="K183" s="430"/>
      <c r="L183" s="425"/>
      <c r="M183" s="425"/>
      <c r="N183" s="425"/>
      <c r="O183" s="425"/>
      <c r="U183" s="343"/>
      <c r="V183" s="343"/>
      <c r="W183" s="343"/>
      <c r="X183" s="343"/>
      <c r="Y183" s="343"/>
      <c r="Z183" s="343"/>
      <c r="AA183" s="343"/>
    </row>
    <row r="184" spans="9:27" ht="15">
      <c r="I184" s="454"/>
      <c r="J184" s="430"/>
      <c r="K184" s="430"/>
      <c r="L184" s="425"/>
      <c r="M184" s="425"/>
      <c r="N184" s="425"/>
      <c r="O184" s="425"/>
      <c r="U184" s="343"/>
      <c r="V184" s="343"/>
      <c r="W184" s="343"/>
      <c r="X184" s="343"/>
      <c r="Y184" s="343"/>
      <c r="Z184" s="343"/>
      <c r="AA184" s="343"/>
    </row>
    <row r="185" spans="9:27" ht="15">
      <c r="I185" s="454"/>
      <c r="J185" s="430"/>
      <c r="K185" s="430"/>
      <c r="L185" s="425"/>
      <c r="M185" s="425"/>
      <c r="N185" s="425"/>
      <c r="O185" s="425"/>
      <c r="U185" s="343"/>
      <c r="V185" s="343"/>
      <c r="W185" s="343"/>
      <c r="X185" s="343"/>
      <c r="Y185" s="343"/>
      <c r="Z185" s="343"/>
      <c r="AA185" s="343"/>
    </row>
    <row r="186" spans="9:27" ht="15">
      <c r="I186" s="454"/>
      <c r="J186" s="430"/>
      <c r="K186" s="430"/>
      <c r="L186" s="425"/>
      <c r="M186" s="425"/>
      <c r="N186" s="425"/>
      <c r="O186" s="425"/>
      <c r="U186" s="343"/>
      <c r="V186" s="343"/>
      <c r="W186" s="343"/>
      <c r="X186" s="343"/>
      <c r="Y186" s="343"/>
      <c r="Z186" s="343"/>
      <c r="AA186" s="343"/>
    </row>
    <row r="187" spans="9:27" ht="15">
      <c r="I187" s="454"/>
      <c r="J187" s="430"/>
      <c r="K187" s="430"/>
      <c r="L187" s="425"/>
      <c r="M187" s="425"/>
      <c r="N187" s="425"/>
      <c r="O187" s="425"/>
      <c r="U187" s="343"/>
      <c r="V187" s="343"/>
      <c r="W187" s="343"/>
      <c r="X187" s="343"/>
      <c r="Y187" s="343"/>
      <c r="Z187" s="343"/>
      <c r="AA187" s="343"/>
    </row>
    <row r="188" spans="9:27" ht="15">
      <c r="I188" s="454"/>
      <c r="J188" s="430"/>
      <c r="K188" s="430"/>
      <c r="L188" s="425"/>
      <c r="M188" s="425"/>
      <c r="N188" s="425"/>
      <c r="O188" s="425"/>
      <c r="U188" s="343"/>
      <c r="V188" s="343"/>
      <c r="W188" s="343"/>
      <c r="X188" s="343"/>
      <c r="Y188" s="343"/>
      <c r="Z188" s="343"/>
      <c r="AA188" s="343"/>
    </row>
    <row r="189" spans="9:27" ht="15">
      <c r="I189" s="454"/>
      <c r="J189" s="430"/>
      <c r="K189" s="430"/>
      <c r="L189" s="425"/>
      <c r="M189" s="425"/>
      <c r="N189" s="425"/>
      <c r="O189" s="425"/>
      <c r="U189" s="343"/>
      <c r="V189" s="343"/>
      <c r="W189" s="343"/>
      <c r="X189" s="343"/>
      <c r="Y189" s="343"/>
      <c r="Z189" s="343"/>
      <c r="AA189" s="343"/>
    </row>
    <row r="190" spans="9:27" ht="15">
      <c r="I190" s="454"/>
      <c r="J190" s="430"/>
      <c r="K190" s="430"/>
      <c r="L190" s="425"/>
      <c r="M190" s="425"/>
      <c r="N190" s="425"/>
      <c r="O190" s="425"/>
      <c r="U190" s="343"/>
      <c r="V190" s="343"/>
      <c r="W190" s="343"/>
      <c r="X190" s="343"/>
      <c r="Y190" s="343"/>
      <c r="Z190" s="343"/>
      <c r="AA190" s="343"/>
    </row>
    <row r="191" spans="9:27" ht="15">
      <c r="I191" s="454"/>
      <c r="J191" s="430"/>
      <c r="K191" s="430"/>
      <c r="L191" s="425"/>
      <c r="M191" s="425"/>
      <c r="N191" s="425"/>
      <c r="O191" s="425"/>
      <c r="U191" s="343"/>
      <c r="V191" s="343"/>
      <c r="W191" s="343"/>
      <c r="X191" s="343"/>
      <c r="Y191" s="343"/>
      <c r="Z191" s="343"/>
      <c r="AA191" s="343"/>
    </row>
    <row r="192" spans="9:27" ht="15">
      <c r="I192" s="454"/>
      <c r="J192" s="430"/>
      <c r="K192" s="430"/>
      <c r="L192" s="425"/>
      <c r="M192" s="425"/>
      <c r="N192" s="425"/>
      <c r="O192" s="425"/>
      <c r="U192" s="343"/>
      <c r="V192" s="343"/>
      <c r="W192" s="343"/>
      <c r="X192" s="343"/>
      <c r="Y192" s="343"/>
      <c r="Z192" s="343"/>
      <c r="AA192" s="343"/>
    </row>
    <row r="193" spans="9:27" ht="15">
      <c r="I193" s="454"/>
      <c r="J193" s="430"/>
      <c r="K193" s="430"/>
      <c r="L193" s="425"/>
      <c r="M193" s="425"/>
      <c r="N193" s="425"/>
      <c r="O193" s="425"/>
      <c r="U193" s="343"/>
      <c r="V193" s="343"/>
      <c r="W193" s="343"/>
      <c r="X193" s="343"/>
      <c r="Y193" s="343"/>
      <c r="Z193" s="343"/>
      <c r="AA193" s="343"/>
    </row>
    <row r="194" spans="9:27" ht="15">
      <c r="I194" s="454"/>
      <c r="J194" s="430"/>
      <c r="K194" s="430"/>
      <c r="L194" s="425"/>
      <c r="M194" s="425"/>
      <c r="N194" s="425"/>
      <c r="O194" s="425"/>
      <c r="U194" s="343"/>
      <c r="V194" s="343"/>
      <c r="W194" s="343"/>
      <c r="X194" s="343"/>
      <c r="Y194" s="343"/>
      <c r="Z194" s="343"/>
      <c r="AA194" s="343"/>
    </row>
    <row r="195" spans="9:27" ht="15">
      <c r="I195" s="454"/>
      <c r="J195" s="430"/>
      <c r="K195" s="430"/>
      <c r="L195" s="425"/>
      <c r="M195" s="425"/>
      <c r="N195" s="425"/>
      <c r="O195" s="425"/>
      <c r="U195" s="343"/>
      <c r="V195" s="343"/>
      <c r="W195" s="343"/>
      <c r="X195" s="343"/>
      <c r="Y195" s="343"/>
      <c r="Z195" s="343"/>
      <c r="AA195" s="343"/>
    </row>
    <row r="196" spans="9:27" ht="15">
      <c r="I196" s="454"/>
      <c r="J196" s="430"/>
      <c r="K196" s="430"/>
      <c r="L196" s="425"/>
      <c r="M196" s="425"/>
      <c r="N196" s="425"/>
      <c r="O196" s="425"/>
      <c r="U196" s="343"/>
      <c r="V196" s="343"/>
      <c r="W196" s="343"/>
      <c r="X196" s="343"/>
      <c r="Y196" s="343"/>
      <c r="Z196" s="343"/>
      <c r="AA196" s="343"/>
    </row>
    <row r="197" spans="9:27" ht="15">
      <c r="I197" s="454"/>
      <c r="J197" s="430"/>
      <c r="K197" s="430"/>
      <c r="L197" s="425"/>
      <c r="M197" s="425"/>
      <c r="N197" s="425"/>
      <c r="O197" s="425"/>
      <c r="U197" s="343"/>
      <c r="V197" s="343"/>
      <c r="W197" s="343"/>
      <c r="X197" s="343"/>
      <c r="Y197" s="343"/>
      <c r="Z197" s="343"/>
      <c r="AA197" s="343"/>
    </row>
    <row r="198" spans="9:27" ht="15">
      <c r="I198" s="454"/>
      <c r="J198" s="430"/>
      <c r="K198" s="430"/>
      <c r="L198" s="425"/>
      <c r="M198" s="425"/>
      <c r="N198" s="425"/>
      <c r="O198" s="425"/>
      <c r="U198" s="343"/>
      <c r="V198" s="343"/>
      <c r="W198" s="343"/>
      <c r="X198" s="343"/>
      <c r="Y198" s="343"/>
      <c r="Z198" s="343"/>
      <c r="AA198" s="343"/>
    </row>
    <row r="199" spans="9:27" ht="15">
      <c r="I199" s="454"/>
      <c r="J199" s="430"/>
      <c r="K199" s="430"/>
      <c r="L199" s="425"/>
      <c r="M199" s="425"/>
      <c r="N199" s="425"/>
      <c r="O199" s="425"/>
      <c r="U199" s="343"/>
      <c r="V199" s="343"/>
      <c r="W199" s="343"/>
      <c r="X199" s="343"/>
      <c r="Y199" s="343"/>
      <c r="Z199" s="343"/>
      <c r="AA199" s="343"/>
    </row>
    <row r="200" spans="9:27" ht="15">
      <c r="I200" s="454"/>
      <c r="J200" s="430"/>
      <c r="K200" s="430"/>
      <c r="L200" s="425"/>
      <c r="M200" s="425"/>
      <c r="N200" s="425"/>
      <c r="O200" s="425"/>
      <c r="U200" s="343"/>
      <c r="V200" s="343"/>
      <c r="W200" s="343"/>
      <c r="X200" s="343"/>
      <c r="Y200" s="343"/>
      <c r="Z200" s="343"/>
      <c r="AA200" s="343"/>
    </row>
    <row r="201" spans="9:27" ht="15">
      <c r="I201" s="454"/>
      <c r="J201" s="430"/>
      <c r="K201" s="430"/>
      <c r="L201" s="425"/>
      <c r="M201" s="425"/>
      <c r="N201" s="425"/>
      <c r="O201" s="425"/>
      <c r="U201" s="343"/>
      <c r="V201" s="343"/>
      <c r="W201" s="343"/>
      <c r="X201" s="343"/>
      <c r="Y201" s="343"/>
      <c r="Z201" s="343"/>
      <c r="AA201" s="343"/>
    </row>
    <row r="202" spans="9:27" ht="15">
      <c r="I202" s="454"/>
      <c r="J202" s="430"/>
      <c r="K202" s="430"/>
      <c r="L202" s="425"/>
      <c r="M202" s="425"/>
      <c r="N202" s="425"/>
      <c r="O202" s="425"/>
      <c r="U202" s="343"/>
      <c r="V202" s="343"/>
      <c r="W202" s="343"/>
      <c r="X202" s="343"/>
      <c r="Y202" s="343"/>
      <c r="Z202" s="343"/>
      <c r="AA202" s="343"/>
    </row>
    <row r="203" spans="9:27" ht="15">
      <c r="I203" s="454"/>
      <c r="J203" s="430"/>
      <c r="K203" s="430"/>
      <c r="L203" s="425"/>
      <c r="M203" s="425"/>
      <c r="N203" s="425"/>
      <c r="O203" s="425"/>
      <c r="U203" s="343"/>
      <c r="V203" s="343"/>
      <c r="W203" s="343"/>
      <c r="X203" s="343"/>
      <c r="Y203" s="343"/>
      <c r="Z203" s="343"/>
      <c r="AA203" s="343"/>
    </row>
    <row r="204" spans="9:27" ht="15">
      <c r="I204" s="454"/>
      <c r="J204" s="430"/>
      <c r="K204" s="430"/>
      <c r="L204" s="425"/>
      <c r="M204" s="425"/>
      <c r="N204" s="425"/>
      <c r="O204" s="425"/>
      <c r="U204" s="343"/>
      <c r="V204" s="343"/>
      <c r="W204" s="343"/>
      <c r="X204" s="343"/>
      <c r="Y204" s="343"/>
      <c r="Z204" s="343"/>
      <c r="AA204" s="343"/>
    </row>
    <row r="205" spans="9:27" ht="15">
      <c r="I205" s="454"/>
      <c r="J205" s="430"/>
      <c r="K205" s="430"/>
      <c r="L205" s="425"/>
      <c r="M205" s="425"/>
      <c r="N205" s="425"/>
      <c r="O205" s="425"/>
      <c r="U205" s="343"/>
      <c r="V205" s="343"/>
      <c r="W205" s="343"/>
      <c r="X205" s="343"/>
      <c r="Y205" s="343"/>
      <c r="Z205" s="343"/>
      <c r="AA205" s="343"/>
    </row>
    <row r="206" spans="9:27" ht="15">
      <c r="I206" s="454"/>
      <c r="J206" s="430"/>
      <c r="K206" s="430"/>
      <c r="L206" s="425"/>
      <c r="M206" s="425"/>
      <c r="N206" s="425"/>
      <c r="O206" s="425"/>
      <c r="U206" s="343"/>
      <c r="V206" s="343"/>
      <c r="W206" s="343"/>
      <c r="X206" s="343"/>
      <c r="Y206" s="343"/>
      <c r="Z206" s="343"/>
      <c r="AA206" s="343"/>
    </row>
    <row r="207" spans="9:27" ht="15">
      <c r="I207" s="454"/>
      <c r="J207" s="430"/>
      <c r="K207" s="430"/>
      <c r="L207" s="425"/>
      <c r="M207" s="425"/>
      <c r="N207" s="425"/>
      <c r="O207" s="425"/>
      <c r="U207" s="343"/>
      <c r="V207" s="343"/>
      <c r="W207" s="343"/>
      <c r="X207" s="343"/>
      <c r="Y207" s="343"/>
      <c r="Z207" s="343"/>
      <c r="AA207" s="343"/>
    </row>
    <row r="208" spans="9:27" ht="15">
      <c r="I208" s="454"/>
      <c r="J208" s="430"/>
      <c r="K208" s="430"/>
      <c r="L208" s="425"/>
      <c r="M208" s="425"/>
      <c r="N208" s="425"/>
      <c r="O208" s="425"/>
      <c r="U208" s="343"/>
      <c r="V208" s="343"/>
      <c r="W208" s="343"/>
      <c r="X208" s="343"/>
      <c r="Y208" s="343"/>
      <c r="Z208" s="343"/>
      <c r="AA208" s="343"/>
    </row>
    <row r="209" spans="9:27" ht="15">
      <c r="I209" s="454"/>
      <c r="J209" s="430"/>
      <c r="K209" s="430"/>
      <c r="L209" s="425"/>
      <c r="M209" s="425"/>
      <c r="N209" s="425"/>
      <c r="O209" s="425"/>
      <c r="U209" s="343"/>
      <c r="V209" s="343"/>
      <c r="W209" s="343"/>
      <c r="X209" s="343"/>
      <c r="Y209" s="343"/>
      <c r="Z209" s="343"/>
      <c r="AA209" s="343"/>
    </row>
    <row r="210" spans="9:27" ht="15">
      <c r="I210" s="454"/>
      <c r="J210" s="430"/>
      <c r="K210" s="430"/>
      <c r="L210" s="425"/>
      <c r="M210" s="425"/>
      <c r="N210" s="425"/>
      <c r="O210" s="425"/>
      <c r="U210" s="343"/>
      <c r="V210" s="343"/>
      <c r="W210" s="343"/>
      <c r="X210" s="343"/>
      <c r="Y210" s="343"/>
      <c r="Z210" s="343"/>
      <c r="AA210" s="343"/>
    </row>
    <row r="211" spans="9:27" ht="15">
      <c r="I211" s="454"/>
      <c r="J211" s="430"/>
      <c r="K211" s="430"/>
      <c r="L211" s="425"/>
      <c r="M211" s="425"/>
      <c r="N211" s="425"/>
      <c r="O211" s="425"/>
      <c r="U211" s="343"/>
      <c r="V211" s="343"/>
      <c r="W211" s="343"/>
      <c r="X211" s="343"/>
      <c r="Y211" s="343"/>
      <c r="Z211" s="343"/>
      <c r="AA211" s="343"/>
    </row>
    <row r="212" spans="9:27" ht="15">
      <c r="I212" s="454"/>
      <c r="J212" s="430"/>
      <c r="K212" s="430"/>
      <c r="L212" s="425"/>
      <c r="M212" s="425"/>
      <c r="N212" s="425"/>
      <c r="O212" s="425"/>
      <c r="U212" s="343"/>
      <c r="V212" s="343"/>
      <c r="W212" s="343"/>
      <c r="X212" s="343"/>
      <c r="Y212" s="343"/>
      <c r="Z212" s="343"/>
      <c r="AA212" s="343"/>
    </row>
    <row r="213" spans="9:27" ht="15">
      <c r="I213" s="454"/>
      <c r="J213" s="430"/>
      <c r="K213" s="430"/>
      <c r="L213" s="425"/>
      <c r="M213" s="425"/>
      <c r="N213" s="425"/>
      <c r="O213" s="425"/>
      <c r="U213" s="343"/>
      <c r="V213" s="343"/>
      <c r="W213" s="343"/>
      <c r="X213" s="343"/>
      <c r="Y213" s="343"/>
      <c r="Z213" s="343"/>
      <c r="AA213" s="343"/>
    </row>
    <row r="214" spans="9:27" ht="15">
      <c r="I214" s="454"/>
      <c r="J214" s="430"/>
      <c r="K214" s="430"/>
      <c r="L214" s="425"/>
      <c r="M214" s="425"/>
      <c r="N214" s="425"/>
      <c r="O214" s="425"/>
      <c r="U214" s="343"/>
      <c r="V214" s="343"/>
      <c r="W214" s="343"/>
      <c r="X214" s="343"/>
      <c r="Y214" s="343"/>
      <c r="Z214" s="343"/>
      <c r="AA214" s="343"/>
    </row>
    <row r="215" spans="9:27" ht="15">
      <c r="I215" s="454"/>
      <c r="J215" s="430"/>
      <c r="K215" s="430"/>
      <c r="L215" s="425"/>
      <c r="M215" s="425"/>
      <c r="N215" s="425"/>
      <c r="O215" s="425"/>
      <c r="U215" s="343"/>
      <c r="V215" s="343"/>
      <c r="W215" s="343"/>
      <c r="X215" s="343"/>
      <c r="Y215" s="343"/>
      <c r="Z215" s="343"/>
      <c r="AA215" s="343"/>
    </row>
    <row r="216" spans="9:27" ht="15">
      <c r="I216" s="454"/>
      <c r="J216" s="430"/>
      <c r="K216" s="430"/>
      <c r="L216" s="425"/>
      <c r="M216" s="425"/>
      <c r="N216" s="425"/>
      <c r="O216" s="425"/>
      <c r="U216" s="343"/>
      <c r="V216" s="343"/>
      <c r="W216" s="343"/>
      <c r="X216" s="343"/>
      <c r="Y216" s="343"/>
      <c r="Z216" s="343"/>
      <c r="AA216" s="343"/>
    </row>
    <row r="217" spans="9:27" ht="15">
      <c r="I217" s="454"/>
      <c r="J217" s="430"/>
      <c r="K217" s="430"/>
      <c r="L217" s="425"/>
      <c r="M217" s="425"/>
      <c r="N217" s="425"/>
      <c r="O217" s="425"/>
      <c r="U217" s="343"/>
      <c r="V217" s="343"/>
      <c r="W217" s="343"/>
      <c r="X217" s="343"/>
      <c r="Y217" s="343"/>
      <c r="Z217" s="343"/>
      <c r="AA217" s="343"/>
    </row>
    <row r="218" spans="9:27" ht="15">
      <c r="I218" s="454"/>
      <c r="J218" s="430"/>
      <c r="K218" s="430"/>
      <c r="L218" s="425"/>
      <c r="M218" s="425"/>
      <c r="N218" s="425"/>
      <c r="O218" s="425"/>
      <c r="U218" s="343"/>
      <c r="V218" s="343"/>
      <c r="W218" s="343"/>
      <c r="X218" s="343"/>
      <c r="Y218" s="343"/>
      <c r="Z218" s="343"/>
      <c r="AA218" s="343"/>
    </row>
    <row r="219" spans="9:27" ht="15">
      <c r="I219" s="454"/>
      <c r="J219" s="430"/>
      <c r="K219" s="430"/>
      <c r="L219" s="425"/>
      <c r="M219" s="425"/>
      <c r="N219" s="425"/>
      <c r="O219" s="425"/>
      <c r="U219" s="343"/>
      <c r="V219" s="343"/>
      <c r="W219" s="343"/>
      <c r="X219" s="343"/>
      <c r="Y219" s="343"/>
      <c r="Z219" s="343"/>
      <c r="AA219" s="343"/>
    </row>
    <row r="220" spans="9:27" ht="15">
      <c r="I220" s="454"/>
      <c r="J220" s="430"/>
      <c r="K220" s="430"/>
      <c r="L220" s="425"/>
      <c r="M220" s="425"/>
      <c r="N220" s="425"/>
      <c r="O220" s="425"/>
      <c r="U220" s="343"/>
      <c r="V220" s="343"/>
      <c r="W220" s="343"/>
      <c r="X220" s="343"/>
      <c r="Y220" s="343"/>
      <c r="Z220" s="343"/>
      <c r="AA220" s="343"/>
    </row>
    <row r="221" spans="9:27" ht="15">
      <c r="I221" s="454"/>
      <c r="J221" s="430"/>
      <c r="K221" s="430"/>
      <c r="L221" s="425"/>
      <c r="M221" s="425"/>
      <c r="N221" s="425"/>
      <c r="O221" s="425"/>
      <c r="U221" s="343"/>
      <c r="V221" s="343"/>
      <c r="W221" s="343"/>
      <c r="X221" s="343"/>
      <c r="Y221" s="343"/>
      <c r="Z221" s="343"/>
      <c r="AA221" s="343"/>
    </row>
    <row r="222" spans="9:27" ht="15">
      <c r="I222" s="454"/>
      <c r="J222" s="430"/>
      <c r="K222" s="430"/>
      <c r="L222" s="425"/>
      <c r="M222" s="425"/>
      <c r="N222" s="425"/>
      <c r="O222" s="425"/>
      <c r="U222" s="343"/>
      <c r="V222" s="343"/>
      <c r="W222" s="343"/>
      <c r="X222" s="343"/>
      <c r="Y222" s="343"/>
      <c r="Z222" s="343"/>
      <c r="AA222" s="343"/>
    </row>
    <row r="223" spans="9:27" ht="15">
      <c r="I223" s="454"/>
      <c r="J223" s="430"/>
      <c r="K223" s="430"/>
      <c r="L223" s="425"/>
      <c r="M223" s="425"/>
      <c r="N223" s="425"/>
      <c r="O223" s="425"/>
      <c r="U223" s="343"/>
      <c r="V223" s="343"/>
      <c r="W223" s="343"/>
      <c r="X223" s="343"/>
      <c r="Y223" s="343"/>
      <c r="Z223" s="343"/>
      <c r="AA223" s="343"/>
    </row>
    <row r="224" spans="9:27" ht="15">
      <c r="I224" s="454"/>
      <c r="J224" s="430"/>
      <c r="K224" s="430"/>
      <c r="L224" s="425"/>
      <c r="M224" s="425"/>
      <c r="N224" s="425"/>
      <c r="O224" s="425"/>
      <c r="U224" s="343"/>
      <c r="V224" s="343"/>
      <c r="W224" s="343"/>
      <c r="X224" s="343"/>
      <c r="Y224" s="343"/>
      <c r="Z224" s="343"/>
      <c r="AA224" s="343"/>
    </row>
    <row r="225" spans="9:27" ht="15">
      <c r="I225" s="454"/>
      <c r="J225" s="430"/>
      <c r="K225" s="430"/>
      <c r="L225" s="425"/>
      <c r="M225" s="425"/>
      <c r="N225" s="425"/>
      <c r="O225" s="425"/>
      <c r="U225" s="343"/>
      <c r="V225" s="343"/>
      <c r="W225" s="343"/>
      <c r="X225" s="343"/>
      <c r="Y225" s="343"/>
      <c r="Z225" s="343"/>
      <c r="AA225" s="343"/>
    </row>
    <row r="226" spans="9:27" ht="15">
      <c r="I226" s="454"/>
      <c r="J226" s="430"/>
      <c r="K226" s="430"/>
      <c r="L226" s="425"/>
      <c r="M226" s="425"/>
      <c r="N226" s="425"/>
      <c r="O226" s="425"/>
      <c r="U226" s="343"/>
      <c r="V226" s="343"/>
      <c r="W226" s="343"/>
      <c r="X226" s="343"/>
      <c r="Y226" s="343"/>
      <c r="Z226" s="343"/>
      <c r="AA226" s="343"/>
    </row>
    <row r="227" spans="9:27" ht="15">
      <c r="I227" s="454"/>
      <c r="J227" s="430"/>
      <c r="K227" s="430"/>
      <c r="L227" s="425"/>
      <c r="M227" s="425"/>
      <c r="N227" s="425"/>
      <c r="O227" s="425"/>
      <c r="U227" s="343"/>
      <c r="V227" s="343"/>
      <c r="W227" s="343"/>
      <c r="X227" s="343"/>
      <c r="Y227" s="343"/>
      <c r="Z227" s="343"/>
      <c r="AA227" s="343"/>
    </row>
    <row r="228" spans="9:27" ht="15">
      <c r="I228" s="454"/>
      <c r="J228" s="430"/>
      <c r="K228" s="430"/>
      <c r="L228" s="425"/>
      <c r="M228" s="425"/>
      <c r="N228" s="425"/>
      <c r="O228" s="425"/>
      <c r="U228" s="343"/>
      <c r="V228" s="343"/>
      <c r="W228" s="343"/>
      <c r="X228" s="343"/>
      <c r="Y228" s="343"/>
      <c r="Z228" s="343"/>
      <c r="AA228" s="343"/>
    </row>
    <row r="229" spans="9:27" ht="15">
      <c r="I229" s="454"/>
      <c r="J229" s="430"/>
      <c r="K229" s="430"/>
      <c r="L229" s="425"/>
      <c r="M229" s="425"/>
      <c r="N229" s="425"/>
      <c r="O229" s="425"/>
      <c r="U229" s="343"/>
      <c r="V229" s="343"/>
      <c r="W229" s="343"/>
      <c r="X229" s="343"/>
      <c r="Y229" s="343"/>
      <c r="Z229" s="343"/>
      <c r="AA229" s="343"/>
    </row>
    <row r="230" spans="9:27" ht="15">
      <c r="I230" s="454"/>
      <c r="J230" s="430"/>
      <c r="K230" s="430"/>
      <c r="L230" s="425"/>
      <c r="M230" s="425"/>
      <c r="N230" s="425"/>
      <c r="O230" s="425"/>
      <c r="U230" s="343"/>
      <c r="V230" s="343"/>
      <c r="W230" s="343"/>
      <c r="X230" s="343"/>
      <c r="Y230" s="343"/>
      <c r="Z230" s="343"/>
      <c r="AA230" s="343"/>
    </row>
    <row r="231" spans="9:27" ht="15">
      <c r="I231" s="454"/>
      <c r="J231" s="430"/>
      <c r="K231" s="430"/>
      <c r="L231" s="425"/>
      <c r="M231" s="425"/>
      <c r="N231" s="425"/>
      <c r="O231" s="425"/>
      <c r="U231" s="343"/>
      <c r="V231" s="343"/>
      <c r="W231" s="343"/>
      <c r="X231" s="343"/>
      <c r="Y231" s="343"/>
      <c r="Z231" s="343"/>
      <c r="AA231" s="343"/>
    </row>
    <row r="232" spans="9:27" ht="15">
      <c r="I232" s="454"/>
      <c r="J232" s="430"/>
      <c r="K232" s="430"/>
      <c r="L232" s="425"/>
      <c r="M232" s="425"/>
      <c r="N232" s="425"/>
      <c r="O232" s="425"/>
      <c r="U232" s="343"/>
      <c r="V232" s="343"/>
      <c r="W232" s="343"/>
      <c r="X232" s="343"/>
      <c r="Y232" s="343"/>
      <c r="Z232" s="343"/>
      <c r="AA232" s="343"/>
    </row>
    <row r="233" spans="9:27" ht="15">
      <c r="I233" s="454"/>
      <c r="J233" s="430"/>
      <c r="K233" s="430"/>
      <c r="L233" s="425"/>
      <c r="M233" s="425"/>
      <c r="N233" s="425"/>
      <c r="O233" s="425"/>
      <c r="U233" s="343"/>
      <c r="V233" s="343"/>
      <c r="W233" s="343"/>
      <c r="X233" s="343"/>
      <c r="Y233" s="343"/>
      <c r="Z233" s="343"/>
      <c r="AA233" s="343"/>
    </row>
    <row r="234" spans="9:27" ht="15">
      <c r="I234" s="454"/>
      <c r="J234" s="430"/>
      <c r="K234" s="430"/>
      <c r="L234" s="425"/>
      <c r="M234" s="425"/>
      <c r="N234" s="425"/>
      <c r="O234" s="425"/>
      <c r="U234" s="343"/>
      <c r="V234" s="343"/>
      <c r="W234" s="343"/>
      <c r="X234" s="343"/>
      <c r="Y234" s="343"/>
      <c r="Z234" s="343"/>
      <c r="AA234" s="343"/>
    </row>
    <row r="235" spans="9:27" ht="15">
      <c r="I235" s="454"/>
      <c r="J235" s="430"/>
      <c r="K235" s="430"/>
      <c r="L235" s="425"/>
      <c r="M235" s="425"/>
      <c r="N235" s="425"/>
      <c r="O235" s="425"/>
      <c r="U235" s="343"/>
      <c r="V235" s="343"/>
      <c r="W235" s="343"/>
      <c r="X235" s="343"/>
      <c r="Y235" s="343"/>
      <c r="Z235" s="343"/>
      <c r="AA235" s="343"/>
    </row>
    <row r="236" spans="9:27" ht="15">
      <c r="I236" s="454"/>
      <c r="J236" s="430"/>
      <c r="K236" s="430"/>
      <c r="L236" s="425"/>
      <c r="M236" s="425"/>
      <c r="N236" s="425"/>
      <c r="O236" s="425"/>
      <c r="U236" s="343"/>
      <c r="V236" s="343"/>
      <c r="W236" s="343"/>
      <c r="X236" s="343"/>
      <c r="Y236" s="343"/>
      <c r="Z236" s="343"/>
      <c r="AA236" s="343"/>
    </row>
    <row r="237" spans="9:27" ht="15">
      <c r="I237" s="454"/>
      <c r="J237" s="430"/>
      <c r="K237" s="430"/>
      <c r="L237" s="425"/>
      <c r="M237" s="425"/>
      <c r="N237" s="425"/>
      <c r="O237" s="425"/>
      <c r="U237" s="343"/>
      <c r="V237" s="343"/>
      <c r="W237" s="343"/>
      <c r="X237" s="343"/>
      <c r="Y237" s="343"/>
      <c r="Z237" s="343"/>
      <c r="AA237" s="343"/>
    </row>
    <row r="238" spans="9:27" ht="15">
      <c r="I238" s="454"/>
      <c r="J238" s="430"/>
      <c r="K238" s="430"/>
      <c r="L238" s="425"/>
      <c r="M238" s="425"/>
      <c r="N238" s="425"/>
      <c r="O238" s="425"/>
      <c r="U238" s="343"/>
      <c r="V238" s="343"/>
      <c r="W238" s="343"/>
      <c r="X238" s="343"/>
      <c r="Y238" s="343"/>
      <c r="Z238" s="343"/>
      <c r="AA238" s="343"/>
    </row>
    <row r="239" spans="9:27" ht="15">
      <c r="I239" s="454"/>
      <c r="J239" s="430"/>
      <c r="K239" s="430"/>
      <c r="L239" s="425"/>
      <c r="M239" s="425"/>
      <c r="N239" s="425"/>
      <c r="O239" s="425"/>
      <c r="U239" s="343"/>
      <c r="V239" s="343"/>
      <c r="W239" s="343"/>
      <c r="X239" s="343"/>
      <c r="Y239" s="343"/>
      <c r="Z239" s="343"/>
      <c r="AA239" s="343"/>
    </row>
    <row r="240" spans="9:27" ht="15">
      <c r="I240" s="454"/>
      <c r="J240" s="430"/>
      <c r="K240" s="430"/>
      <c r="L240" s="425"/>
      <c r="M240" s="425"/>
      <c r="N240" s="425"/>
      <c r="O240" s="425"/>
      <c r="U240" s="343"/>
      <c r="V240" s="343"/>
      <c r="W240" s="343"/>
      <c r="X240" s="343"/>
      <c r="Y240" s="343"/>
      <c r="Z240" s="343"/>
      <c r="AA240" s="343"/>
    </row>
    <row r="241" spans="9:27" ht="15">
      <c r="I241" s="454"/>
      <c r="J241" s="430"/>
      <c r="K241" s="430"/>
      <c r="L241" s="425"/>
      <c r="M241" s="425"/>
      <c r="N241" s="425"/>
      <c r="O241" s="425"/>
      <c r="U241" s="343"/>
      <c r="V241" s="343"/>
      <c r="W241" s="343"/>
      <c r="X241" s="343"/>
      <c r="Y241" s="343"/>
      <c r="Z241" s="343"/>
      <c r="AA241" s="343"/>
    </row>
    <row r="242" spans="9:27" ht="15">
      <c r="I242" s="454"/>
      <c r="J242" s="430"/>
      <c r="K242" s="430"/>
      <c r="L242" s="425"/>
      <c r="M242" s="425"/>
      <c r="N242" s="425"/>
      <c r="O242" s="425"/>
      <c r="U242" s="343"/>
      <c r="V242" s="343"/>
      <c r="W242" s="343"/>
      <c r="X242" s="343"/>
      <c r="Y242" s="343"/>
      <c r="Z242" s="343"/>
      <c r="AA242" s="343"/>
    </row>
    <row r="243" spans="9:27" ht="15">
      <c r="I243" s="454"/>
      <c r="J243" s="430"/>
      <c r="K243" s="430"/>
      <c r="L243" s="425"/>
      <c r="M243" s="425"/>
      <c r="N243" s="425"/>
      <c r="O243" s="425"/>
      <c r="U243" s="343"/>
      <c r="V243" s="343"/>
      <c r="W243" s="343"/>
      <c r="X243" s="343"/>
      <c r="Y243" s="343"/>
      <c r="Z243" s="343"/>
      <c r="AA243" s="343"/>
    </row>
    <row r="244" spans="9:27" ht="15">
      <c r="I244" s="454"/>
      <c r="J244" s="430"/>
      <c r="K244" s="430"/>
      <c r="L244" s="425"/>
      <c r="M244" s="425"/>
      <c r="N244" s="425"/>
      <c r="O244" s="425"/>
      <c r="U244" s="343"/>
      <c r="V244" s="343"/>
      <c r="W244" s="343"/>
      <c r="X244" s="343"/>
      <c r="Y244" s="343"/>
      <c r="Z244" s="343"/>
      <c r="AA244" s="343"/>
    </row>
    <row r="245" spans="9:27" ht="15">
      <c r="I245" s="454"/>
      <c r="J245" s="430"/>
      <c r="K245" s="430"/>
      <c r="L245" s="425"/>
      <c r="M245" s="425"/>
      <c r="N245" s="425"/>
      <c r="O245" s="425"/>
      <c r="U245" s="343"/>
      <c r="V245" s="343"/>
      <c r="W245" s="343"/>
      <c r="X245" s="343"/>
      <c r="Y245" s="343"/>
      <c r="Z245" s="343"/>
      <c r="AA245" s="343"/>
    </row>
    <row r="246" spans="9:27" ht="15">
      <c r="I246" s="454"/>
      <c r="J246" s="430"/>
      <c r="K246" s="430"/>
      <c r="L246" s="425"/>
      <c r="M246" s="425"/>
      <c r="N246" s="425"/>
      <c r="O246" s="425"/>
      <c r="U246" s="343"/>
      <c r="V246" s="343"/>
      <c r="W246" s="343"/>
      <c r="X246" s="343"/>
      <c r="Y246" s="343"/>
      <c r="Z246" s="343"/>
      <c r="AA246" s="343"/>
    </row>
    <row r="247" spans="9:27" ht="15">
      <c r="I247" s="454"/>
      <c r="J247" s="430"/>
      <c r="K247" s="430"/>
      <c r="L247" s="425"/>
      <c r="M247" s="425"/>
      <c r="N247" s="425"/>
      <c r="O247" s="425"/>
      <c r="U247" s="343"/>
      <c r="V247" s="343"/>
      <c r="W247" s="343"/>
      <c r="X247" s="343"/>
      <c r="Y247" s="343"/>
      <c r="Z247" s="343"/>
      <c r="AA247" s="343"/>
    </row>
    <row r="248" spans="9:27" ht="15">
      <c r="I248" s="454"/>
      <c r="J248" s="430"/>
      <c r="K248" s="430"/>
      <c r="L248" s="425"/>
      <c r="M248" s="425"/>
      <c r="N248" s="425"/>
      <c r="O248" s="425"/>
      <c r="U248" s="343"/>
      <c r="V248" s="343"/>
      <c r="W248" s="343"/>
      <c r="X248" s="343"/>
      <c r="Y248" s="343"/>
      <c r="Z248" s="343"/>
      <c r="AA248" s="343"/>
    </row>
    <row r="249" spans="9:27" ht="15">
      <c r="I249" s="454"/>
      <c r="J249" s="430"/>
      <c r="K249" s="430"/>
      <c r="L249" s="425"/>
      <c r="M249" s="425"/>
      <c r="N249" s="425"/>
      <c r="O249" s="425"/>
      <c r="U249" s="343"/>
      <c r="V249" s="343"/>
      <c r="W249" s="343"/>
      <c r="X249" s="343"/>
      <c r="Y249" s="343"/>
      <c r="Z249" s="343"/>
      <c r="AA249" s="343"/>
    </row>
    <row r="250" spans="9:27" ht="15">
      <c r="I250" s="454"/>
      <c r="J250" s="430"/>
      <c r="K250" s="430"/>
      <c r="L250" s="425"/>
      <c r="M250" s="425"/>
      <c r="N250" s="425"/>
      <c r="O250" s="425"/>
      <c r="U250" s="343"/>
      <c r="V250" s="343"/>
      <c r="W250" s="343"/>
      <c r="X250" s="343"/>
      <c r="Y250" s="343"/>
      <c r="Z250" s="343"/>
      <c r="AA250" s="343"/>
    </row>
    <row r="251" spans="9:27" ht="15">
      <c r="I251" s="454"/>
      <c r="J251" s="430"/>
      <c r="K251" s="430"/>
      <c r="L251" s="425"/>
      <c r="M251" s="425"/>
      <c r="N251" s="425"/>
      <c r="O251" s="425"/>
      <c r="U251" s="343"/>
      <c r="V251" s="343"/>
      <c r="W251" s="343"/>
      <c r="X251" s="343"/>
      <c r="Y251" s="343"/>
      <c r="Z251" s="343"/>
      <c r="AA251" s="343"/>
    </row>
    <row r="252" spans="9:27" ht="15">
      <c r="I252" s="454"/>
      <c r="J252" s="430"/>
      <c r="K252" s="430"/>
      <c r="L252" s="425"/>
      <c r="M252" s="425"/>
      <c r="N252" s="425"/>
      <c r="O252" s="425"/>
      <c r="U252" s="343"/>
      <c r="V252" s="343"/>
      <c r="W252" s="343"/>
      <c r="X252" s="343"/>
      <c r="Y252" s="343"/>
      <c r="Z252" s="343"/>
      <c r="AA252" s="343"/>
    </row>
    <row r="253" spans="9:27" ht="15">
      <c r="I253" s="454"/>
      <c r="J253" s="430"/>
      <c r="K253" s="430"/>
      <c r="L253" s="425"/>
      <c r="M253" s="425"/>
      <c r="N253" s="425"/>
      <c r="O253" s="425"/>
      <c r="U253" s="343"/>
      <c r="V253" s="343"/>
      <c r="W253" s="343"/>
      <c r="X253" s="343"/>
      <c r="Y253" s="343"/>
      <c r="Z253" s="343"/>
      <c r="AA253" s="343"/>
    </row>
    <row r="254" spans="9:27" ht="15">
      <c r="I254" s="454"/>
      <c r="J254" s="430"/>
      <c r="K254" s="430"/>
      <c r="L254" s="425"/>
      <c r="M254" s="425"/>
      <c r="N254" s="425"/>
      <c r="O254" s="425"/>
      <c r="U254" s="343"/>
      <c r="V254" s="343"/>
      <c r="W254" s="343"/>
      <c r="X254" s="343"/>
      <c r="Y254" s="343"/>
      <c r="Z254" s="343"/>
      <c r="AA254" s="343"/>
    </row>
    <row r="255" spans="9:27" ht="15">
      <c r="I255" s="454"/>
      <c r="J255" s="430"/>
      <c r="K255" s="430"/>
      <c r="L255" s="425"/>
      <c r="M255" s="425"/>
      <c r="N255" s="425"/>
      <c r="O255" s="425"/>
      <c r="U255" s="343"/>
      <c r="V255" s="343"/>
      <c r="W255" s="343"/>
      <c r="X255" s="343"/>
      <c r="Y255" s="343"/>
      <c r="Z255" s="343"/>
      <c r="AA255" s="343"/>
    </row>
    <row r="256" spans="9:27" ht="15">
      <c r="I256" s="454"/>
      <c r="J256" s="430"/>
      <c r="K256" s="430"/>
      <c r="L256" s="425"/>
      <c r="M256" s="425"/>
      <c r="N256" s="425"/>
      <c r="O256" s="425"/>
      <c r="U256" s="343"/>
      <c r="V256" s="343"/>
      <c r="W256" s="343"/>
      <c r="X256" s="343"/>
      <c r="Y256" s="343"/>
      <c r="Z256" s="343"/>
      <c r="AA256" s="343"/>
    </row>
    <row r="257" spans="9:27" ht="15">
      <c r="I257" s="454"/>
      <c r="J257" s="430"/>
      <c r="K257" s="430"/>
      <c r="L257" s="425"/>
      <c r="M257" s="425"/>
      <c r="N257" s="425"/>
      <c r="O257" s="425"/>
      <c r="U257" s="343"/>
      <c r="V257" s="343"/>
      <c r="W257" s="343"/>
      <c r="X257" s="343"/>
      <c r="Y257" s="343"/>
      <c r="Z257" s="343"/>
      <c r="AA257" s="343"/>
    </row>
    <row r="258" spans="9:27" ht="15">
      <c r="I258" s="454"/>
      <c r="J258" s="430"/>
      <c r="K258" s="430"/>
      <c r="L258" s="425"/>
      <c r="M258" s="425"/>
      <c r="N258" s="425"/>
      <c r="O258" s="425"/>
      <c r="U258" s="343"/>
      <c r="V258" s="343"/>
      <c r="W258" s="343"/>
      <c r="X258" s="343"/>
      <c r="Y258" s="343"/>
      <c r="Z258" s="343"/>
      <c r="AA258" s="343"/>
    </row>
    <row r="259" spans="9:27" ht="15">
      <c r="I259" s="454"/>
      <c r="J259" s="430"/>
      <c r="K259" s="430"/>
      <c r="L259" s="425"/>
      <c r="M259" s="425"/>
      <c r="N259" s="425"/>
      <c r="O259" s="425"/>
      <c r="U259" s="343"/>
      <c r="V259" s="343"/>
      <c r="W259" s="343"/>
      <c r="X259" s="343"/>
      <c r="Y259" s="343"/>
      <c r="Z259" s="343"/>
      <c r="AA259" s="343"/>
    </row>
    <row r="260" spans="9:27" ht="15">
      <c r="I260" s="454"/>
      <c r="J260" s="430"/>
      <c r="K260" s="430"/>
      <c r="L260" s="425"/>
      <c r="M260" s="425"/>
      <c r="N260" s="425"/>
      <c r="O260" s="425"/>
      <c r="U260" s="343"/>
      <c r="V260" s="343"/>
      <c r="W260" s="343"/>
      <c r="X260" s="343"/>
      <c r="Y260" s="343"/>
      <c r="Z260" s="343"/>
      <c r="AA260" s="343"/>
    </row>
    <row r="261" spans="9:27" ht="15">
      <c r="I261" s="454"/>
      <c r="J261" s="430"/>
      <c r="K261" s="430"/>
      <c r="L261" s="425"/>
      <c r="M261" s="425"/>
      <c r="N261" s="425"/>
      <c r="O261" s="425"/>
      <c r="U261" s="343"/>
      <c r="V261" s="343"/>
      <c r="W261" s="343"/>
      <c r="X261" s="343"/>
      <c r="Y261" s="343"/>
      <c r="Z261" s="343"/>
      <c r="AA261" s="343"/>
    </row>
    <row r="262" spans="9:27" ht="15">
      <c r="I262" s="454"/>
      <c r="J262" s="430"/>
      <c r="K262" s="430"/>
      <c r="L262" s="425"/>
      <c r="M262" s="425"/>
      <c r="N262" s="425"/>
      <c r="O262" s="425"/>
      <c r="U262" s="343"/>
      <c r="V262" s="343"/>
      <c r="W262" s="343"/>
      <c r="X262" s="343"/>
      <c r="Y262" s="343"/>
      <c r="Z262" s="343"/>
      <c r="AA262" s="343"/>
    </row>
    <row r="263" spans="9:27" ht="15">
      <c r="I263" s="454"/>
      <c r="J263" s="430"/>
      <c r="K263" s="430"/>
      <c r="L263" s="425"/>
      <c r="M263" s="425"/>
      <c r="N263" s="425"/>
      <c r="O263" s="425"/>
      <c r="U263" s="343"/>
      <c r="V263" s="343"/>
      <c r="W263" s="343"/>
      <c r="X263" s="343"/>
      <c r="Y263" s="343"/>
      <c r="Z263" s="343"/>
      <c r="AA263" s="343"/>
    </row>
    <row r="264" spans="9:27" ht="15">
      <c r="I264" s="454"/>
      <c r="J264" s="430"/>
      <c r="K264" s="430"/>
      <c r="L264" s="425"/>
      <c r="M264" s="425"/>
      <c r="N264" s="425"/>
      <c r="O264" s="425"/>
      <c r="U264" s="343"/>
      <c r="V264" s="343"/>
      <c r="W264" s="343"/>
      <c r="X264" s="343"/>
      <c r="Y264" s="343"/>
      <c r="Z264" s="343"/>
      <c r="AA264" s="343"/>
    </row>
    <row r="265" spans="9:27" ht="15">
      <c r="I265" s="454"/>
      <c r="J265" s="430"/>
      <c r="K265" s="430"/>
      <c r="L265" s="425"/>
      <c r="M265" s="425"/>
      <c r="N265" s="425"/>
      <c r="O265" s="425"/>
      <c r="U265" s="343"/>
      <c r="V265" s="343"/>
      <c r="W265" s="343"/>
      <c r="X265" s="343"/>
      <c r="Y265" s="343"/>
      <c r="Z265" s="343"/>
      <c r="AA265" s="343"/>
    </row>
    <row r="266" spans="9:27" ht="15">
      <c r="I266" s="454"/>
      <c r="J266" s="430"/>
      <c r="K266" s="430"/>
      <c r="L266" s="425"/>
      <c r="M266" s="425"/>
      <c r="N266" s="425"/>
      <c r="O266" s="425"/>
      <c r="U266" s="343"/>
      <c r="V266" s="343"/>
      <c r="W266" s="343"/>
      <c r="X266" s="343"/>
      <c r="Y266" s="343"/>
      <c r="Z266" s="343"/>
      <c r="AA266" s="343"/>
    </row>
    <row r="267" spans="9:27" ht="15">
      <c r="I267" s="454"/>
      <c r="J267" s="430"/>
      <c r="K267" s="430"/>
      <c r="L267" s="425"/>
      <c r="M267" s="425"/>
      <c r="N267" s="425"/>
      <c r="O267" s="425"/>
      <c r="U267" s="343"/>
      <c r="V267" s="343"/>
      <c r="W267" s="343"/>
      <c r="X267" s="343"/>
      <c r="Y267" s="343"/>
      <c r="Z267" s="343"/>
      <c r="AA267" s="343"/>
    </row>
    <row r="268" spans="9:27" ht="15">
      <c r="I268" s="454"/>
      <c r="J268" s="430"/>
      <c r="K268" s="430"/>
      <c r="L268" s="425"/>
      <c r="M268" s="425"/>
      <c r="N268" s="425"/>
      <c r="O268" s="425"/>
      <c r="U268" s="343"/>
      <c r="V268" s="343"/>
      <c r="W268" s="343"/>
      <c r="X268" s="343"/>
      <c r="Y268" s="343"/>
      <c r="Z268" s="343"/>
      <c r="AA268" s="343"/>
    </row>
    <row r="269" spans="9:27" ht="15">
      <c r="I269" s="454"/>
      <c r="J269" s="430"/>
      <c r="K269" s="430"/>
      <c r="L269" s="425"/>
      <c r="M269" s="425"/>
      <c r="N269" s="425"/>
      <c r="O269" s="425"/>
      <c r="U269" s="343"/>
      <c r="V269" s="343"/>
      <c r="W269" s="343"/>
      <c r="X269" s="343"/>
      <c r="Y269" s="343"/>
      <c r="Z269" s="343"/>
      <c r="AA269" s="343"/>
    </row>
    <row r="270" spans="9:27" ht="15">
      <c r="I270" s="454"/>
      <c r="J270" s="430"/>
      <c r="K270" s="430"/>
      <c r="L270" s="425"/>
      <c r="M270" s="425"/>
      <c r="N270" s="425"/>
      <c r="O270" s="425"/>
      <c r="U270" s="343"/>
      <c r="V270" s="343"/>
      <c r="W270" s="343"/>
      <c r="X270" s="343"/>
      <c r="Y270" s="343"/>
      <c r="Z270" s="343"/>
      <c r="AA270" s="343"/>
    </row>
    <row r="271" spans="9:27" ht="15">
      <c r="I271" s="454"/>
      <c r="J271" s="430"/>
      <c r="K271" s="430"/>
      <c r="L271" s="425"/>
      <c r="M271" s="425"/>
      <c r="N271" s="425"/>
      <c r="O271" s="425"/>
      <c r="U271" s="343"/>
      <c r="V271" s="343"/>
      <c r="W271" s="343"/>
      <c r="X271" s="343"/>
      <c r="Y271" s="343"/>
      <c r="Z271" s="343"/>
      <c r="AA271" s="343"/>
    </row>
    <row r="272" spans="9:27" ht="15">
      <c r="I272" s="454"/>
      <c r="J272" s="430"/>
      <c r="K272" s="430"/>
      <c r="L272" s="425"/>
      <c r="M272" s="425"/>
      <c r="N272" s="425"/>
      <c r="O272" s="425"/>
      <c r="U272" s="343"/>
      <c r="V272" s="343"/>
      <c r="W272" s="343"/>
      <c r="X272" s="343"/>
      <c r="Y272" s="343"/>
      <c r="Z272" s="343"/>
      <c r="AA272" s="343"/>
    </row>
    <row r="273" spans="9:27" ht="15">
      <c r="I273" s="454"/>
      <c r="J273" s="430"/>
      <c r="K273" s="430"/>
      <c r="L273" s="425"/>
      <c r="M273" s="425"/>
      <c r="N273" s="425"/>
      <c r="O273" s="425"/>
      <c r="U273" s="343"/>
      <c r="V273" s="343"/>
      <c r="W273" s="343"/>
      <c r="X273" s="343"/>
      <c r="Y273" s="343"/>
      <c r="Z273" s="343"/>
      <c r="AA273" s="343"/>
    </row>
    <row r="274" spans="9:27" ht="15">
      <c r="I274" s="454"/>
      <c r="J274" s="430"/>
      <c r="K274" s="430"/>
      <c r="L274" s="425"/>
      <c r="M274" s="425"/>
      <c r="N274" s="425"/>
      <c r="O274" s="425"/>
      <c r="U274" s="343"/>
      <c r="V274" s="343"/>
      <c r="W274" s="343"/>
      <c r="X274" s="343"/>
      <c r="Y274" s="343"/>
      <c r="Z274" s="343"/>
      <c r="AA274" s="343"/>
    </row>
    <row r="275" spans="9:27" ht="15">
      <c r="I275" s="454"/>
      <c r="J275" s="430"/>
      <c r="K275" s="430"/>
      <c r="L275" s="425"/>
      <c r="M275" s="425"/>
      <c r="N275" s="425"/>
      <c r="O275" s="425"/>
      <c r="U275" s="343"/>
      <c r="V275" s="343"/>
      <c r="W275" s="343"/>
      <c r="X275" s="343"/>
      <c r="Y275" s="343"/>
      <c r="Z275" s="343"/>
      <c r="AA275" s="343"/>
    </row>
    <row r="276" spans="9:27" ht="15">
      <c r="I276" s="454"/>
      <c r="J276" s="430"/>
      <c r="K276" s="430"/>
      <c r="L276" s="425"/>
      <c r="M276" s="425"/>
      <c r="N276" s="425"/>
      <c r="O276" s="425"/>
      <c r="U276" s="343"/>
      <c r="V276" s="343"/>
      <c r="W276" s="343"/>
      <c r="X276" s="343"/>
      <c r="Y276" s="343"/>
      <c r="Z276" s="343"/>
      <c r="AA276" s="343"/>
    </row>
    <row r="277" spans="9:27" ht="15">
      <c r="I277" s="454"/>
      <c r="J277" s="430"/>
      <c r="K277" s="430"/>
      <c r="L277" s="425"/>
      <c r="M277" s="425"/>
      <c r="N277" s="425"/>
      <c r="O277" s="425"/>
      <c r="U277" s="343"/>
      <c r="V277" s="343"/>
      <c r="W277" s="343"/>
      <c r="X277" s="343"/>
      <c r="Y277" s="343"/>
      <c r="Z277" s="343"/>
      <c r="AA277" s="343"/>
    </row>
    <row r="278" spans="9:27" ht="15">
      <c r="I278" s="454"/>
      <c r="J278" s="430"/>
      <c r="K278" s="430"/>
      <c r="L278" s="425"/>
      <c r="M278" s="425"/>
      <c r="N278" s="425"/>
      <c r="O278" s="425"/>
      <c r="U278" s="343"/>
      <c r="V278" s="343"/>
      <c r="W278" s="343"/>
      <c r="X278" s="343"/>
      <c r="Y278" s="343"/>
      <c r="Z278" s="343"/>
      <c r="AA278" s="343"/>
    </row>
    <row r="279" spans="9:27" ht="15">
      <c r="I279" s="454"/>
      <c r="J279" s="430"/>
      <c r="K279" s="430"/>
      <c r="L279" s="425"/>
      <c r="M279" s="425"/>
      <c r="N279" s="425"/>
      <c r="O279" s="425"/>
      <c r="U279" s="343"/>
      <c r="V279" s="343"/>
      <c r="W279" s="343"/>
      <c r="X279" s="343"/>
      <c r="Y279" s="343"/>
      <c r="Z279" s="343"/>
      <c r="AA279" s="343"/>
    </row>
    <row r="280" spans="9:27" ht="15">
      <c r="I280" s="454"/>
      <c r="J280" s="430"/>
      <c r="K280" s="430"/>
      <c r="L280" s="425"/>
      <c r="M280" s="425"/>
      <c r="N280" s="425"/>
      <c r="O280" s="425"/>
      <c r="U280" s="343"/>
      <c r="V280" s="343"/>
      <c r="W280" s="343"/>
      <c r="X280" s="343"/>
      <c r="Y280" s="343"/>
      <c r="Z280" s="343"/>
      <c r="AA280" s="343"/>
    </row>
    <row r="281" spans="9:27" ht="15">
      <c r="I281" s="454"/>
      <c r="J281" s="430"/>
      <c r="K281" s="430"/>
      <c r="L281" s="425"/>
      <c r="M281" s="425"/>
      <c r="N281" s="425"/>
      <c r="O281" s="425"/>
      <c r="U281" s="343"/>
      <c r="V281" s="343"/>
      <c r="W281" s="343"/>
      <c r="X281" s="343"/>
      <c r="Y281" s="343"/>
      <c r="Z281" s="343"/>
      <c r="AA281" s="343"/>
    </row>
    <row r="282" spans="9:27" ht="15">
      <c r="I282" s="454"/>
      <c r="J282" s="430"/>
      <c r="K282" s="430"/>
      <c r="L282" s="425"/>
      <c r="M282" s="425"/>
      <c r="N282" s="425"/>
      <c r="O282" s="425"/>
      <c r="U282" s="343"/>
      <c r="V282" s="343"/>
      <c r="W282" s="343"/>
      <c r="X282" s="343"/>
      <c r="Y282" s="343"/>
      <c r="Z282" s="343"/>
      <c r="AA282" s="343"/>
    </row>
    <row r="283" spans="9:27" ht="15">
      <c r="I283" s="454"/>
      <c r="J283" s="430"/>
      <c r="K283" s="430"/>
      <c r="L283" s="425"/>
      <c r="M283" s="425"/>
      <c r="N283" s="425"/>
      <c r="O283" s="425"/>
      <c r="U283" s="343"/>
      <c r="V283" s="343"/>
      <c r="W283" s="343"/>
      <c r="X283" s="343"/>
      <c r="Y283" s="343"/>
      <c r="Z283" s="343"/>
      <c r="AA283" s="343"/>
    </row>
    <row r="284" spans="9:27" ht="15">
      <c r="I284" s="454"/>
      <c r="J284" s="430"/>
      <c r="K284" s="430"/>
      <c r="L284" s="425"/>
      <c r="M284" s="425"/>
      <c r="N284" s="425"/>
      <c r="O284" s="425"/>
      <c r="U284" s="343"/>
      <c r="V284" s="343"/>
      <c r="W284" s="343"/>
      <c r="X284" s="343"/>
      <c r="Y284" s="343"/>
      <c r="Z284" s="343"/>
      <c r="AA284" s="343"/>
    </row>
    <row r="285" spans="9:27" ht="15">
      <c r="I285" s="454"/>
      <c r="J285" s="430"/>
      <c r="K285" s="430"/>
      <c r="L285" s="425"/>
      <c r="M285" s="425"/>
      <c r="N285" s="425"/>
      <c r="O285" s="425"/>
      <c r="U285" s="343"/>
      <c r="V285" s="343"/>
      <c r="W285" s="343"/>
      <c r="X285" s="343"/>
      <c r="Y285" s="343"/>
      <c r="Z285" s="343"/>
      <c r="AA285" s="343"/>
    </row>
    <row r="286" spans="9:27" ht="15">
      <c r="I286" s="454"/>
      <c r="J286" s="430"/>
      <c r="K286" s="430"/>
      <c r="L286" s="425"/>
      <c r="M286" s="425"/>
      <c r="N286" s="425"/>
      <c r="O286" s="425"/>
      <c r="U286" s="343"/>
      <c r="V286" s="343"/>
      <c r="W286" s="343"/>
      <c r="X286" s="343"/>
      <c r="Y286" s="343"/>
      <c r="Z286" s="343"/>
      <c r="AA286" s="343"/>
    </row>
    <row r="287" spans="9:27" ht="15">
      <c r="I287" s="454"/>
      <c r="J287" s="430"/>
      <c r="K287" s="430"/>
      <c r="L287" s="425"/>
      <c r="M287" s="425"/>
      <c r="N287" s="425"/>
      <c r="O287" s="425"/>
      <c r="U287" s="343"/>
      <c r="V287" s="343"/>
      <c r="W287" s="343"/>
      <c r="X287" s="343"/>
      <c r="Y287" s="343"/>
      <c r="Z287" s="343"/>
      <c r="AA287" s="343"/>
    </row>
    <row r="288" spans="9:27" ht="15">
      <c r="I288" s="454"/>
      <c r="J288" s="430"/>
      <c r="K288" s="430"/>
      <c r="L288" s="425"/>
      <c r="M288" s="425"/>
      <c r="N288" s="425"/>
      <c r="O288" s="425"/>
      <c r="U288" s="343"/>
      <c r="V288" s="343"/>
      <c r="W288" s="343"/>
      <c r="X288" s="343"/>
      <c r="Y288" s="343"/>
      <c r="Z288" s="343"/>
      <c r="AA288" s="343"/>
    </row>
    <row r="289" spans="9:27" ht="15">
      <c r="I289" s="454"/>
      <c r="J289" s="430"/>
      <c r="K289" s="430"/>
      <c r="L289" s="425"/>
      <c r="M289" s="425"/>
      <c r="N289" s="425"/>
      <c r="O289" s="425"/>
      <c r="U289" s="343"/>
      <c r="V289" s="343"/>
      <c r="W289" s="343"/>
      <c r="X289" s="343"/>
      <c r="Y289" s="343"/>
      <c r="Z289" s="343"/>
      <c r="AA289" s="343"/>
    </row>
    <row r="290" spans="9:27" ht="15">
      <c r="I290" s="454"/>
      <c r="J290" s="430"/>
      <c r="K290" s="430"/>
      <c r="L290" s="425"/>
      <c r="M290" s="425"/>
      <c r="N290" s="425"/>
      <c r="O290" s="425"/>
      <c r="U290" s="343"/>
      <c r="V290" s="343"/>
      <c r="W290" s="343"/>
      <c r="X290" s="343"/>
      <c r="Y290" s="343"/>
      <c r="Z290" s="343"/>
      <c r="AA290" s="343"/>
    </row>
    <row r="291" spans="9:27" ht="15">
      <c r="I291" s="454"/>
      <c r="J291" s="430"/>
      <c r="K291" s="430"/>
      <c r="L291" s="425"/>
      <c r="M291" s="425"/>
      <c r="N291" s="425"/>
      <c r="O291" s="425"/>
      <c r="U291" s="343"/>
      <c r="V291" s="343"/>
      <c r="W291" s="343"/>
      <c r="X291" s="343"/>
      <c r="Y291" s="343"/>
      <c r="Z291" s="343"/>
      <c r="AA291" s="343"/>
    </row>
    <row r="292" spans="9:27" ht="15">
      <c r="I292" s="454"/>
      <c r="J292" s="430"/>
      <c r="K292" s="430"/>
      <c r="L292" s="425"/>
      <c r="M292" s="425"/>
      <c r="N292" s="425"/>
      <c r="O292" s="425"/>
      <c r="U292" s="343"/>
      <c r="V292" s="343"/>
      <c r="W292" s="343"/>
      <c r="X292" s="343"/>
      <c r="Y292" s="343"/>
      <c r="Z292" s="343"/>
      <c r="AA292" s="343"/>
    </row>
    <row r="293" spans="9:27" ht="15">
      <c r="I293" s="454"/>
      <c r="J293" s="430"/>
      <c r="K293" s="430"/>
      <c r="L293" s="425"/>
      <c r="M293" s="425"/>
      <c r="N293" s="425"/>
      <c r="O293" s="425"/>
      <c r="U293" s="343"/>
      <c r="V293" s="343"/>
      <c r="W293" s="343"/>
      <c r="X293" s="343"/>
      <c r="Y293" s="343"/>
      <c r="Z293" s="343"/>
      <c r="AA293" s="343"/>
    </row>
    <row r="294" spans="9:27" ht="15">
      <c r="I294" s="454"/>
      <c r="J294" s="430"/>
      <c r="K294" s="430"/>
      <c r="L294" s="425"/>
      <c r="M294" s="425"/>
      <c r="N294" s="425"/>
      <c r="O294" s="425"/>
      <c r="U294" s="343"/>
      <c r="V294" s="343"/>
      <c r="W294" s="343"/>
      <c r="X294" s="343"/>
      <c r="Y294" s="343"/>
      <c r="Z294" s="343"/>
      <c r="AA294" s="343"/>
    </row>
    <row r="295" spans="9:27" ht="15">
      <c r="I295" s="454"/>
      <c r="J295" s="430"/>
      <c r="K295" s="430"/>
      <c r="L295" s="425"/>
      <c r="M295" s="425"/>
      <c r="N295" s="425"/>
      <c r="O295" s="425"/>
      <c r="U295" s="343"/>
      <c r="V295" s="343"/>
      <c r="W295" s="343"/>
      <c r="X295" s="343"/>
      <c r="Y295" s="343"/>
      <c r="Z295" s="343"/>
      <c r="AA295" s="343"/>
    </row>
    <row r="296" spans="9:27" ht="15">
      <c r="I296" s="454"/>
      <c r="J296" s="430"/>
      <c r="K296" s="430"/>
      <c r="L296" s="425"/>
      <c r="M296" s="425"/>
      <c r="N296" s="425"/>
      <c r="O296" s="425"/>
      <c r="U296" s="343"/>
      <c r="V296" s="343"/>
      <c r="W296" s="343"/>
      <c r="X296" s="343"/>
      <c r="Y296" s="343"/>
      <c r="Z296" s="343"/>
      <c r="AA296" s="343"/>
    </row>
    <row r="297" spans="9:27" ht="15">
      <c r="I297" s="454"/>
      <c r="J297" s="430"/>
      <c r="K297" s="430"/>
      <c r="L297" s="425"/>
      <c r="M297" s="425"/>
      <c r="N297" s="425"/>
      <c r="O297" s="425"/>
      <c r="U297" s="343"/>
      <c r="V297" s="343"/>
      <c r="W297" s="343"/>
      <c r="X297" s="343"/>
      <c r="Y297" s="343"/>
      <c r="Z297" s="343"/>
      <c r="AA297" s="343"/>
    </row>
    <row r="298" spans="9:27" ht="15">
      <c r="I298" s="454"/>
      <c r="J298" s="430"/>
      <c r="K298" s="430"/>
      <c r="L298" s="425"/>
      <c r="M298" s="425"/>
      <c r="N298" s="425"/>
      <c r="O298" s="425"/>
      <c r="U298" s="343"/>
      <c r="V298" s="343"/>
      <c r="W298" s="343"/>
      <c r="X298" s="343"/>
      <c r="Y298" s="343"/>
      <c r="Z298" s="343"/>
      <c r="AA298" s="343"/>
    </row>
    <row r="299" spans="9:27" ht="15">
      <c r="I299" s="454"/>
      <c r="J299" s="430"/>
      <c r="K299" s="430"/>
      <c r="L299" s="425"/>
      <c r="M299" s="425"/>
      <c r="N299" s="425"/>
      <c r="O299" s="425"/>
      <c r="U299" s="343"/>
      <c r="V299" s="343"/>
      <c r="W299" s="343"/>
      <c r="X299" s="343"/>
      <c r="Y299" s="343"/>
      <c r="Z299" s="343"/>
      <c r="AA299" s="343"/>
    </row>
    <row r="300" spans="9:27" ht="15">
      <c r="I300" s="454"/>
      <c r="J300" s="430"/>
      <c r="K300" s="430"/>
      <c r="L300" s="425"/>
      <c r="M300" s="425"/>
      <c r="N300" s="425"/>
      <c r="O300" s="425"/>
      <c r="U300" s="343"/>
      <c r="V300" s="343"/>
      <c r="W300" s="343"/>
      <c r="X300" s="343"/>
      <c r="Y300" s="343"/>
      <c r="Z300" s="343"/>
      <c r="AA300" s="343"/>
    </row>
    <row r="301" spans="9:27" ht="15">
      <c r="I301" s="454"/>
      <c r="J301" s="430"/>
      <c r="K301" s="430"/>
      <c r="L301" s="425"/>
      <c r="M301" s="425"/>
      <c r="N301" s="425"/>
      <c r="O301" s="425"/>
      <c r="U301" s="343"/>
      <c r="V301" s="343"/>
      <c r="W301" s="343"/>
      <c r="X301" s="343"/>
      <c r="Y301" s="343"/>
      <c r="Z301" s="343"/>
      <c r="AA301" s="343"/>
    </row>
    <row r="302" spans="9:27" ht="15">
      <c r="I302" s="454"/>
      <c r="J302" s="430"/>
      <c r="K302" s="430"/>
      <c r="L302" s="425"/>
      <c r="M302" s="425"/>
      <c r="N302" s="425"/>
      <c r="O302" s="425"/>
      <c r="U302" s="343"/>
      <c r="V302" s="343"/>
      <c r="W302" s="343"/>
      <c r="X302" s="343"/>
      <c r="Y302" s="343"/>
      <c r="Z302" s="343"/>
      <c r="AA302" s="343"/>
    </row>
    <row r="303" spans="9:27" ht="15">
      <c r="I303" s="454"/>
      <c r="J303" s="430"/>
      <c r="K303" s="430"/>
      <c r="L303" s="425"/>
      <c r="M303" s="425"/>
      <c r="N303" s="425"/>
      <c r="O303" s="425"/>
      <c r="U303" s="343"/>
      <c r="V303" s="343"/>
      <c r="W303" s="343"/>
      <c r="X303" s="343"/>
      <c r="Y303" s="343"/>
      <c r="Z303" s="343"/>
      <c r="AA303" s="343"/>
    </row>
    <row r="304" spans="9:27" ht="15">
      <c r="I304" s="454"/>
      <c r="J304" s="430"/>
      <c r="K304" s="430"/>
      <c r="L304" s="425"/>
      <c r="M304" s="425"/>
      <c r="N304" s="425"/>
      <c r="O304" s="425"/>
      <c r="U304" s="343"/>
      <c r="V304" s="343"/>
      <c r="W304" s="343"/>
      <c r="X304" s="343"/>
      <c r="Y304" s="343"/>
      <c r="Z304" s="343"/>
      <c r="AA304" s="343"/>
    </row>
    <row r="305" spans="9:27" ht="15">
      <c r="I305" s="454"/>
      <c r="J305" s="430"/>
      <c r="K305" s="430"/>
      <c r="L305" s="425"/>
      <c r="M305" s="425"/>
      <c r="N305" s="425"/>
      <c r="O305" s="425"/>
      <c r="U305" s="343"/>
      <c r="V305" s="343"/>
      <c r="W305" s="343"/>
      <c r="X305" s="343"/>
      <c r="Y305" s="343"/>
      <c r="Z305" s="343"/>
      <c r="AA305" s="343"/>
    </row>
    <row r="306" spans="9:27" ht="15">
      <c r="I306" s="454"/>
      <c r="J306" s="430"/>
      <c r="K306" s="430"/>
      <c r="L306" s="425"/>
      <c r="M306" s="425"/>
      <c r="N306" s="425"/>
      <c r="O306" s="425"/>
      <c r="U306" s="343"/>
      <c r="V306" s="343"/>
      <c r="W306" s="343"/>
      <c r="X306" s="343"/>
      <c r="Y306" s="343"/>
      <c r="Z306" s="343"/>
      <c r="AA306" s="343"/>
    </row>
    <row r="307" spans="9:27" ht="15">
      <c r="I307" s="454"/>
      <c r="J307" s="430"/>
      <c r="K307" s="430"/>
      <c r="L307" s="425"/>
      <c r="M307" s="425"/>
      <c r="N307" s="425"/>
      <c r="O307" s="425"/>
      <c r="U307" s="343"/>
      <c r="V307" s="343"/>
      <c r="W307" s="343"/>
      <c r="X307" s="343"/>
      <c r="Y307" s="343"/>
      <c r="Z307" s="343"/>
      <c r="AA307" s="343"/>
    </row>
    <row r="308" spans="9:27" ht="15">
      <c r="I308" s="454"/>
      <c r="J308" s="430"/>
      <c r="K308" s="430"/>
      <c r="L308" s="425"/>
      <c r="M308" s="425"/>
      <c r="N308" s="425"/>
      <c r="O308" s="425"/>
      <c r="U308" s="343"/>
      <c r="V308" s="343"/>
      <c r="W308" s="343"/>
      <c r="X308" s="343"/>
      <c r="Y308" s="343"/>
      <c r="Z308" s="343"/>
      <c r="AA308" s="343"/>
    </row>
    <row r="309" spans="9:27" ht="15">
      <c r="I309" s="454"/>
      <c r="J309" s="430"/>
      <c r="K309" s="430"/>
      <c r="L309" s="425"/>
      <c r="M309" s="425"/>
      <c r="N309" s="425"/>
      <c r="O309" s="425"/>
      <c r="U309" s="343"/>
      <c r="V309" s="343"/>
      <c r="W309" s="343"/>
      <c r="X309" s="343"/>
      <c r="Y309" s="343"/>
      <c r="Z309" s="343"/>
      <c r="AA309" s="343"/>
    </row>
    <row r="310" spans="9:27" ht="15">
      <c r="I310" s="454"/>
      <c r="J310" s="430"/>
      <c r="K310" s="430"/>
      <c r="L310" s="425"/>
      <c r="M310" s="425"/>
      <c r="N310" s="425"/>
      <c r="O310" s="425"/>
      <c r="U310" s="343"/>
      <c r="V310" s="343"/>
      <c r="W310" s="343"/>
      <c r="X310" s="343"/>
      <c r="Y310" s="343"/>
      <c r="Z310" s="343"/>
      <c r="AA310" s="343"/>
    </row>
    <row r="311" spans="9:27" ht="15">
      <c r="I311" s="454"/>
      <c r="J311" s="430"/>
      <c r="K311" s="430"/>
      <c r="L311" s="425"/>
      <c r="M311" s="425"/>
      <c r="N311" s="425"/>
      <c r="O311" s="425"/>
      <c r="U311" s="343"/>
      <c r="V311" s="343"/>
      <c r="W311" s="343"/>
      <c r="X311" s="343"/>
      <c r="Y311" s="343"/>
      <c r="Z311" s="343"/>
      <c r="AA311" s="343"/>
    </row>
    <row r="312" spans="9:27" ht="15">
      <c r="I312" s="454"/>
      <c r="J312" s="430"/>
      <c r="K312" s="430"/>
      <c r="L312" s="425"/>
      <c r="M312" s="425"/>
      <c r="N312" s="425"/>
      <c r="O312" s="425"/>
      <c r="U312" s="343"/>
      <c r="V312" s="343"/>
      <c r="W312" s="343"/>
      <c r="X312" s="343"/>
      <c r="Y312" s="343"/>
      <c r="Z312" s="343"/>
      <c r="AA312" s="343"/>
    </row>
    <row r="313" spans="9:27" ht="15">
      <c r="I313" s="454"/>
      <c r="J313" s="430"/>
      <c r="K313" s="430"/>
      <c r="L313" s="425"/>
      <c r="M313" s="425"/>
      <c r="N313" s="425"/>
      <c r="O313" s="425"/>
      <c r="U313" s="343"/>
      <c r="V313" s="343"/>
      <c r="W313" s="343"/>
      <c r="X313" s="343"/>
      <c r="Y313" s="343"/>
      <c r="Z313" s="343"/>
      <c r="AA313" s="343"/>
    </row>
    <row r="314" spans="9:27" ht="15">
      <c r="I314" s="454"/>
      <c r="J314" s="430"/>
      <c r="K314" s="430"/>
      <c r="L314" s="425"/>
      <c r="M314" s="425"/>
      <c r="N314" s="425"/>
      <c r="O314" s="425"/>
      <c r="U314" s="343"/>
      <c r="V314" s="343"/>
      <c r="W314" s="343"/>
      <c r="X314" s="343"/>
      <c r="Y314" s="343"/>
      <c r="Z314" s="343"/>
      <c r="AA314" s="343"/>
    </row>
    <row r="315" spans="9:27" ht="15">
      <c r="I315" s="454"/>
      <c r="J315" s="430"/>
      <c r="K315" s="430"/>
      <c r="L315" s="425"/>
      <c r="M315" s="425"/>
      <c r="N315" s="425"/>
      <c r="O315" s="425"/>
      <c r="U315" s="343"/>
      <c r="V315" s="343"/>
      <c r="W315" s="343"/>
      <c r="X315" s="343"/>
      <c r="Y315" s="343"/>
      <c r="Z315" s="343"/>
      <c r="AA315" s="343"/>
    </row>
    <row r="316" spans="9:15" ht="15">
      <c r="I316" s="454"/>
      <c r="J316" s="430"/>
      <c r="K316" s="430"/>
      <c r="L316" s="425"/>
      <c r="M316" s="425"/>
      <c r="N316" s="425"/>
      <c r="O316" s="425"/>
    </row>
    <row r="317" spans="9:15" ht="15">
      <c r="I317" s="454"/>
      <c r="J317" s="430"/>
      <c r="K317" s="430"/>
      <c r="L317" s="425"/>
      <c r="M317" s="425"/>
      <c r="N317" s="425"/>
      <c r="O317" s="425"/>
    </row>
    <row r="318" spans="9:15" ht="15">
      <c r="I318" s="454"/>
      <c r="J318" s="430"/>
      <c r="K318" s="430"/>
      <c r="L318" s="425"/>
      <c r="M318" s="425"/>
      <c r="N318" s="425"/>
      <c r="O318" s="425"/>
    </row>
    <row r="319" spans="9:15" ht="15">
      <c r="I319" s="454"/>
      <c r="J319" s="430"/>
      <c r="K319" s="430"/>
      <c r="L319" s="425"/>
      <c r="M319" s="425"/>
      <c r="N319" s="425"/>
      <c r="O319" s="425"/>
    </row>
    <row r="320" spans="9:15" ht="15">
      <c r="I320" s="454"/>
      <c r="J320" s="430"/>
      <c r="K320" s="430"/>
      <c r="L320" s="425"/>
      <c r="M320" s="425"/>
      <c r="N320" s="425"/>
      <c r="O320" s="425"/>
    </row>
    <row r="321" spans="9:15" ht="15">
      <c r="I321" s="454"/>
      <c r="J321" s="430"/>
      <c r="K321" s="430"/>
      <c r="L321" s="425"/>
      <c r="M321" s="425"/>
      <c r="N321" s="425"/>
      <c r="O321" s="425"/>
    </row>
    <row r="322" spans="9:15" ht="15">
      <c r="I322" s="454"/>
      <c r="J322" s="430"/>
      <c r="K322" s="430"/>
      <c r="L322" s="425"/>
      <c r="M322" s="425"/>
      <c r="N322" s="425"/>
      <c r="O322" s="425"/>
    </row>
    <row r="323" spans="9:15" ht="15">
      <c r="I323" s="454"/>
      <c r="J323" s="430"/>
      <c r="K323" s="430"/>
      <c r="L323" s="425"/>
      <c r="M323" s="425"/>
      <c r="N323" s="425"/>
      <c r="O323" s="425"/>
    </row>
    <row r="324" spans="9:15" ht="15">
      <c r="I324" s="454"/>
      <c r="J324" s="430"/>
      <c r="K324" s="430"/>
      <c r="L324" s="425"/>
      <c r="M324" s="425"/>
      <c r="N324" s="425"/>
      <c r="O324" s="425"/>
    </row>
    <row r="325" spans="9:15" ht="15">
      <c r="I325" s="454"/>
      <c r="J325" s="430"/>
      <c r="K325" s="430"/>
      <c r="L325" s="425"/>
      <c r="M325" s="425"/>
      <c r="N325" s="425"/>
      <c r="O325" s="425"/>
    </row>
    <row r="326" spans="9:15" ht="15">
      <c r="I326" s="454"/>
      <c r="J326" s="430"/>
      <c r="K326" s="430"/>
      <c r="L326" s="425"/>
      <c r="M326" s="425"/>
      <c r="N326" s="425"/>
      <c r="O326" s="425"/>
    </row>
    <row r="327" spans="9:15" ht="15">
      <c r="I327" s="454"/>
      <c r="J327" s="430"/>
      <c r="K327" s="430"/>
      <c r="L327" s="425"/>
      <c r="M327" s="425"/>
      <c r="N327" s="425"/>
      <c r="O327" s="425"/>
    </row>
    <row r="328" spans="9:15" ht="15">
      <c r="I328" s="454"/>
      <c r="J328" s="430"/>
      <c r="K328" s="430"/>
      <c r="L328" s="425"/>
      <c r="M328" s="425"/>
      <c r="N328" s="425"/>
      <c r="O328" s="425"/>
    </row>
    <row r="329" spans="9:15" ht="15">
      <c r="I329" s="454"/>
      <c r="J329" s="430"/>
      <c r="K329" s="430"/>
      <c r="L329" s="425"/>
      <c r="M329" s="425"/>
      <c r="N329" s="425"/>
      <c r="O329" s="425"/>
    </row>
    <row r="330" spans="9:15" ht="15">
      <c r="I330" s="454"/>
      <c r="J330" s="430"/>
      <c r="K330" s="430"/>
      <c r="L330" s="425"/>
      <c r="M330" s="425"/>
      <c r="N330" s="425"/>
      <c r="O330" s="425"/>
    </row>
    <row r="331" spans="9:15" ht="15">
      <c r="I331" s="454"/>
      <c r="J331" s="430"/>
      <c r="K331" s="430"/>
      <c r="L331" s="425"/>
      <c r="M331" s="425"/>
      <c r="N331" s="425"/>
      <c r="O331" s="425"/>
    </row>
    <row r="332" spans="9:15" ht="15">
      <c r="I332" s="454"/>
      <c r="J332" s="430"/>
      <c r="K332" s="430"/>
      <c r="L332" s="425"/>
      <c r="M332" s="425"/>
      <c r="N332" s="425"/>
      <c r="O332" s="425"/>
    </row>
    <row r="333" spans="9:15" ht="15">
      <c r="I333" s="454"/>
      <c r="J333" s="430"/>
      <c r="K333" s="430"/>
      <c r="L333" s="425"/>
      <c r="M333" s="425"/>
      <c r="N333" s="425"/>
      <c r="O333" s="425"/>
    </row>
    <row r="334" spans="9:15" ht="15">
      <c r="I334" s="454"/>
      <c r="J334" s="430"/>
      <c r="K334" s="430"/>
      <c r="L334" s="425"/>
      <c r="M334" s="425"/>
      <c r="N334" s="425"/>
      <c r="O334" s="425"/>
    </row>
    <row r="335" spans="9:15" ht="15">
      <c r="I335" s="454"/>
      <c r="J335" s="430"/>
      <c r="K335" s="430"/>
      <c r="L335" s="425"/>
      <c r="M335" s="425"/>
      <c r="N335" s="425"/>
      <c r="O335" s="425"/>
    </row>
    <row r="336" spans="9:15" ht="15">
      <c r="I336" s="454"/>
      <c r="J336" s="430"/>
      <c r="K336" s="430"/>
      <c r="L336" s="425"/>
      <c r="M336" s="425"/>
      <c r="N336" s="425"/>
      <c r="O336" s="425"/>
    </row>
    <row r="337" spans="9:15" ht="15">
      <c r="I337" s="454"/>
      <c r="J337" s="430"/>
      <c r="K337" s="430"/>
      <c r="L337" s="425"/>
      <c r="M337" s="425"/>
      <c r="N337" s="425"/>
      <c r="O337" s="425"/>
    </row>
    <row r="338" spans="9:15" ht="15">
      <c r="I338" s="454"/>
      <c r="J338" s="430"/>
      <c r="K338" s="430"/>
      <c r="L338" s="425"/>
      <c r="M338" s="425"/>
      <c r="N338" s="425"/>
      <c r="O338" s="425"/>
    </row>
    <row r="339" spans="9:15" ht="15">
      <c r="I339" s="454"/>
      <c r="J339" s="430"/>
      <c r="K339" s="430"/>
      <c r="L339" s="425"/>
      <c r="M339" s="425"/>
      <c r="N339" s="425"/>
      <c r="O339" s="425"/>
    </row>
    <row r="340" spans="9:15" ht="15">
      <c r="I340" s="454"/>
      <c r="J340" s="430"/>
      <c r="K340" s="430"/>
      <c r="L340" s="425"/>
      <c r="M340" s="425"/>
      <c r="N340" s="425"/>
      <c r="O340" s="425"/>
    </row>
    <row r="341" spans="9:15" ht="15">
      <c r="I341" s="454"/>
      <c r="J341" s="430"/>
      <c r="K341" s="430"/>
      <c r="L341" s="425"/>
      <c r="M341" s="425"/>
      <c r="N341" s="425"/>
      <c r="O341" s="425"/>
    </row>
    <row r="342" spans="9:15" ht="15">
      <c r="I342" s="454"/>
      <c r="J342" s="430"/>
      <c r="K342" s="430"/>
      <c r="L342" s="425"/>
      <c r="M342" s="425"/>
      <c r="N342" s="425"/>
      <c r="O342" s="425"/>
    </row>
    <row r="343" spans="9:15" ht="15">
      <c r="I343" s="454"/>
      <c r="J343" s="430"/>
      <c r="K343" s="430"/>
      <c r="L343" s="425"/>
      <c r="M343" s="425"/>
      <c r="N343" s="425"/>
      <c r="O343" s="425"/>
    </row>
    <row r="344" spans="9:15" ht="15">
      <c r="I344" s="454"/>
      <c r="J344" s="430"/>
      <c r="K344" s="430"/>
      <c r="L344" s="425"/>
      <c r="M344" s="425"/>
      <c r="N344" s="425"/>
      <c r="O344" s="425"/>
    </row>
    <row r="345" spans="9:15" ht="15">
      <c r="I345" s="454"/>
      <c r="J345" s="430"/>
      <c r="K345" s="430"/>
      <c r="L345" s="425"/>
      <c r="M345" s="425"/>
      <c r="N345" s="425"/>
      <c r="O345" s="425"/>
    </row>
    <row r="346" spans="9:15" ht="15">
      <c r="I346" s="454"/>
      <c r="J346" s="430"/>
      <c r="K346" s="430"/>
      <c r="L346" s="425"/>
      <c r="M346" s="425"/>
      <c r="N346" s="425"/>
      <c r="O346" s="425"/>
    </row>
    <row r="347" spans="9:15" ht="15">
      <c r="I347" s="454"/>
      <c r="J347" s="430"/>
      <c r="K347" s="430"/>
      <c r="L347" s="425"/>
      <c r="M347" s="425"/>
      <c r="N347" s="425"/>
      <c r="O347" s="425"/>
    </row>
    <row r="348" spans="9:15" ht="15">
      <c r="I348" s="454"/>
      <c r="J348" s="430"/>
      <c r="K348" s="430"/>
      <c r="L348" s="425"/>
      <c r="M348" s="425"/>
      <c r="N348" s="425"/>
      <c r="O348" s="425"/>
    </row>
    <row r="349" spans="9:15" ht="15">
      <c r="I349" s="454"/>
      <c r="J349" s="430"/>
      <c r="K349" s="430"/>
      <c r="L349" s="425"/>
      <c r="M349" s="425"/>
      <c r="N349" s="425"/>
      <c r="O349" s="425"/>
    </row>
    <row r="350" spans="9:15" ht="15">
      <c r="I350" s="454"/>
      <c r="J350" s="430"/>
      <c r="K350" s="430"/>
      <c r="L350" s="425"/>
      <c r="M350" s="425"/>
      <c r="N350" s="425"/>
      <c r="O350" s="425"/>
    </row>
    <row r="351" spans="9:15" ht="15">
      <c r="I351" s="454"/>
      <c r="J351" s="430"/>
      <c r="K351" s="430"/>
      <c r="L351" s="425"/>
      <c r="M351" s="425"/>
      <c r="N351" s="425"/>
      <c r="O351" s="425"/>
    </row>
    <row r="352" spans="9:15" ht="15">
      <c r="I352" s="454"/>
      <c r="J352" s="430"/>
      <c r="K352" s="430"/>
      <c r="L352" s="425"/>
      <c r="M352" s="425"/>
      <c r="N352" s="425"/>
      <c r="O352" s="425"/>
    </row>
    <row r="353" spans="9:15" ht="15">
      <c r="I353" s="454"/>
      <c r="J353" s="430"/>
      <c r="K353" s="430"/>
      <c r="L353" s="425"/>
      <c r="M353" s="425"/>
      <c r="N353" s="425"/>
      <c r="O353" s="425"/>
    </row>
    <row r="354" spans="9:15" ht="15">
      <c r="I354" s="454"/>
      <c r="J354" s="430"/>
      <c r="K354" s="430"/>
      <c r="L354" s="425"/>
      <c r="M354" s="425"/>
      <c r="N354" s="425"/>
      <c r="O354" s="425"/>
    </row>
    <row r="355" spans="9:15" ht="15">
      <c r="I355" s="454"/>
      <c r="J355" s="430"/>
      <c r="K355" s="430"/>
      <c r="L355" s="425"/>
      <c r="M355" s="425"/>
      <c r="N355" s="425"/>
      <c r="O355" s="425"/>
    </row>
    <row r="356" spans="9:15" ht="15">
      <c r="I356" s="454"/>
      <c r="J356" s="430"/>
      <c r="K356" s="430"/>
      <c r="L356" s="425"/>
      <c r="M356" s="425"/>
      <c r="N356" s="425"/>
      <c r="O356" s="425"/>
    </row>
    <row r="357" spans="9:15" ht="15">
      <c r="I357" s="454"/>
      <c r="J357" s="430"/>
      <c r="K357" s="430"/>
      <c r="L357" s="425"/>
      <c r="M357" s="425"/>
      <c r="N357" s="425"/>
      <c r="O357" s="425"/>
    </row>
    <row r="358" spans="9:15" ht="15">
      <c r="I358" s="454"/>
      <c r="J358" s="430"/>
      <c r="K358" s="430"/>
      <c r="L358" s="425"/>
      <c r="M358" s="425"/>
      <c r="N358" s="425"/>
      <c r="O358" s="425"/>
    </row>
    <row r="359" spans="9:15" ht="15">
      <c r="I359" s="454"/>
      <c r="J359" s="430"/>
      <c r="K359" s="430"/>
      <c r="L359" s="425"/>
      <c r="M359" s="425"/>
      <c r="N359" s="425"/>
      <c r="O359" s="425"/>
    </row>
    <row r="360" spans="9:15" ht="15">
      <c r="I360" s="454"/>
      <c r="J360" s="430"/>
      <c r="K360" s="430"/>
      <c r="L360" s="425"/>
      <c r="M360" s="425"/>
      <c r="N360" s="425"/>
      <c r="O360" s="425"/>
    </row>
    <row r="361" spans="9:15" ht="15">
      <c r="I361" s="454"/>
      <c r="J361" s="430"/>
      <c r="K361" s="430"/>
      <c r="L361" s="425"/>
      <c r="M361" s="425"/>
      <c r="N361" s="425"/>
      <c r="O361" s="425"/>
    </row>
    <row r="362" spans="9:15" ht="15">
      <c r="I362" s="454"/>
      <c r="J362" s="430"/>
      <c r="K362" s="430"/>
      <c r="L362" s="425"/>
      <c r="M362" s="425"/>
      <c r="N362" s="425"/>
      <c r="O362" s="425"/>
    </row>
    <row r="363" spans="9:15" ht="15">
      <c r="I363" s="454"/>
      <c r="J363" s="430"/>
      <c r="K363" s="430"/>
      <c r="L363" s="425"/>
      <c r="M363" s="425"/>
      <c r="N363" s="425"/>
      <c r="O363" s="425"/>
    </row>
    <row r="364" spans="9:15" ht="15">
      <c r="I364" s="454"/>
      <c r="J364" s="430"/>
      <c r="K364" s="430"/>
      <c r="L364" s="425"/>
      <c r="M364" s="425"/>
      <c r="N364" s="425"/>
      <c r="O364" s="425"/>
    </row>
    <row r="365" spans="9:15" ht="15">
      <c r="I365" s="454"/>
      <c r="J365" s="430"/>
      <c r="K365" s="430"/>
      <c r="L365" s="425"/>
      <c r="M365" s="425"/>
      <c r="N365" s="425"/>
      <c r="O365" s="425"/>
    </row>
    <row r="366" spans="9:15" ht="15">
      <c r="I366" s="454"/>
      <c r="J366" s="430"/>
      <c r="K366" s="430"/>
      <c r="L366" s="425"/>
      <c r="M366" s="425"/>
      <c r="N366" s="425"/>
      <c r="O366" s="425"/>
    </row>
    <row r="367" spans="9:15" ht="15">
      <c r="I367" s="454"/>
      <c r="J367" s="430"/>
      <c r="K367" s="430"/>
      <c r="L367" s="425"/>
      <c r="M367" s="425"/>
      <c r="N367" s="425"/>
      <c r="O367" s="425"/>
    </row>
    <row r="368" spans="9:15" ht="15">
      <c r="I368" s="454"/>
      <c r="J368" s="430"/>
      <c r="K368" s="430"/>
      <c r="L368" s="425"/>
      <c r="M368" s="425"/>
      <c r="N368" s="425"/>
      <c r="O368" s="425"/>
    </row>
    <row r="369" spans="9:15" ht="15">
      <c r="I369" s="454"/>
      <c r="J369" s="430"/>
      <c r="K369" s="430"/>
      <c r="L369" s="425"/>
      <c r="M369" s="425"/>
      <c r="N369" s="425"/>
      <c r="O369" s="425"/>
    </row>
    <row r="370" spans="9:15" ht="15">
      <c r="I370" s="454"/>
      <c r="J370" s="430"/>
      <c r="K370" s="430"/>
      <c r="L370" s="425"/>
      <c r="M370" s="425"/>
      <c r="N370" s="425"/>
      <c r="O370" s="425"/>
    </row>
    <row r="371" spans="9:15" ht="15">
      <c r="I371" s="454"/>
      <c r="J371" s="430"/>
      <c r="K371" s="430"/>
      <c r="L371" s="425"/>
      <c r="M371" s="425"/>
      <c r="N371" s="425"/>
      <c r="O371" s="425"/>
    </row>
    <row r="372" spans="9:15" ht="15">
      <c r="I372" s="454"/>
      <c r="J372" s="430"/>
      <c r="K372" s="430"/>
      <c r="L372" s="425"/>
      <c r="M372" s="425"/>
      <c r="N372" s="425"/>
      <c r="O372" s="425"/>
    </row>
    <row r="373" spans="9:15" ht="15">
      <c r="I373" s="454"/>
      <c r="J373" s="430"/>
      <c r="K373" s="430"/>
      <c r="L373" s="425"/>
      <c r="M373" s="425"/>
      <c r="N373" s="425"/>
      <c r="O373" s="425"/>
    </row>
    <row r="374" spans="9:15" ht="15">
      <c r="I374" s="454"/>
      <c r="J374" s="430"/>
      <c r="K374" s="430"/>
      <c r="L374" s="425"/>
      <c r="M374" s="425"/>
      <c r="N374" s="425"/>
      <c r="O374" s="425"/>
    </row>
    <row r="375" spans="9:15" ht="15">
      <c r="I375" s="454"/>
      <c r="J375" s="430"/>
      <c r="K375" s="430"/>
      <c r="L375" s="425"/>
      <c r="M375" s="425"/>
      <c r="N375" s="425"/>
      <c r="O375" s="425"/>
    </row>
    <row r="376" spans="9:15" ht="15">
      <c r="I376" s="454"/>
      <c r="J376" s="430"/>
      <c r="K376" s="430"/>
      <c r="L376" s="425"/>
      <c r="M376" s="425"/>
      <c r="N376" s="425"/>
      <c r="O376" s="425"/>
    </row>
    <row r="377" spans="9:15" ht="15">
      <c r="I377" s="454"/>
      <c r="J377" s="430"/>
      <c r="K377" s="430"/>
      <c r="L377" s="425"/>
      <c r="M377" s="425"/>
      <c r="N377" s="425"/>
      <c r="O377" s="425"/>
    </row>
    <row r="378" spans="9:15" ht="15">
      <c r="I378" s="454"/>
      <c r="J378" s="430"/>
      <c r="K378" s="430"/>
      <c r="L378" s="425"/>
      <c r="M378" s="425"/>
      <c r="N378" s="425"/>
      <c r="O378" s="425"/>
    </row>
    <row r="379" spans="9:15" ht="15">
      <c r="I379" s="454"/>
      <c r="J379" s="430"/>
      <c r="K379" s="430"/>
      <c r="L379" s="425"/>
      <c r="M379" s="425"/>
      <c r="N379" s="425"/>
      <c r="O379" s="425"/>
    </row>
    <row r="380" spans="9:15" ht="15">
      <c r="I380" s="454"/>
      <c r="J380" s="430"/>
      <c r="K380" s="430"/>
      <c r="L380" s="425"/>
      <c r="M380" s="425"/>
      <c r="N380" s="425"/>
      <c r="O380" s="425"/>
    </row>
    <row r="381" spans="9:15" ht="15">
      <c r="I381" s="454"/>
      <c r="J381" s="430"/>
      <c r="K381" s="430"/>
      <c r="L381" s="425"/>
      <c r="M381" s="425"/>
      <c r="N381" s="425"/>
      <c r="O381" s="425"/>
    </row>
    <row r="382" spans="9:15" ht="15">
      <c r="I382" s="454"/>
      <c r="J382" s="430"/>
      <c r="K382" s="430"/>
      <c r="L382" s="425"/>
      <c r="M382" s="425"/>
      <c r="N382" s="425"/>
      <c r="O382" s="425"/>
    </row>
    <row r="383" spans="9:15" ht="15">
      <c r="I383" s="454"/>
      <c r="J383" s="430"/>
      <c r="K383" s="430"/>
      <c r="L383" s="425"/>
      <c r="M383" s="425"/>
      <c r="N383" s="425"/>
      <c r="O383" s="425"/>
    </row>
    <row r="384" spans="9:15" ht="15">
      <c r="I384" s="454"/>
      <c r="J384" s="430"/>
      <c r="K384" s="430"/>
      <c r="L384" s="425"/>
      <c r="M384" s="425"/>
      <c r="N384" s="425"/>
      <c r="O384" s="425"/>
    </row>
    <row r="385" spans="9:15" ht="15">
      <c r="I385" s="454"/>
      <c r="J385" s="430"/>
      <c r="K385" s="430"/>
      <c r="L385" s="425"/>
      <c r="M385" s="425"/>
      <c r="N385" s="425"/>
      <c r="O385" s="425"/>
    </row>
    <row r="386" spans="9:15" ht="15">
      <c r="I386" s="454"/>
      <c r="J386" s="430"/>
      <c r="K386" s="430"/>
      <c r="L386" s="425"/>
      <c r="M386" s="425"/>
      <c r="N386" s="425"/>
      <c r="O386" s="425"/>
    </row>
    <row r="387" spans="9:15" ht="15">
      <c r="I387" s="454"/>
      <c r="J387" s="430"/>
      <c r="K387" s="430"/>
      <c r="L387" s="425"/>
      <c r="M387" s="425"/>
      <c r="N387" s="425"/>
      <c r="O387" s="425"/>
    </row>
    <row r="388" spans="9:15" ht="15">
      <c r="I388" s="454"/>
      <c r="J388" s="430"/>
      <c r="K388" s="430"/>
      <c r="L388" s="425"/>
      <c r="M388" s="425"/>
      <c r="N388" s="425"/>
      <c r="O388" s="425"/>
    </row>
    <row r="389" spans="9:15" ht="15">
      <c r="I389" s="454"/>
      <c r="J389" s="430"/>
      <c r="K389" s="430"/>
      <c r="L389" s="425"/>
      <c r="M389" s="425"/>
      <c r="N389" s="425"/>
      <c r="O389" s="425"/>
    </row>
    <row r="390" spans="9:15" ht="15">
      <c r="I390" s="454"/>
      <c r="J390" s="430"/>
      <c r="K390" s="430"/>
      <c r="L390" s="425"/>
      <c r="M390" s="425"/>
      <c r="N390" s="425"/>
      <c r="O390" s="425"/>
    </row>
    <row r="391" spans="9:15" ht="15">
      <c r="I391" s="454"/>
      <c r="J391" s="430"/>
      <c r="K391" s="430"/>
      <c r="L391" s="425"/>
      <c r="M391" s="425"/>
      <c r="N391" s="425"/>
      <c r="O391" s="425"/>
    </row>
    <row r="392" spans="9:15" ht="15">
      <c r="I392" s="454"/>
      <c r="J392" s="430"/>
      <c r="K392" s="430"/>
      <c r="L392" s="425"/>
      <c r="M392" s="425"/>
      <c r="N392" s="425"/>
      <c r="O392" s="425"/>
    </row>
    <row r="393" spans="9:15" ht="15">
      <c r="I393" s="454"/>
      <c r="J393" s="430"/>
      <c r="K393" s="430"/>
      <c r="L393" s="425"/>
      <c r="M393" s="425"/>
      <c r="N393" s="425"/>
      <c r="O393" s="425"/>
    </row>
    <row r="394" spans="9:15" ht="15">
      <c r="I394" s="454"/>
      <c r="J394" s="430"/>
      <c r="K394" s="430"/>
      <c r="L394" s="425"/>
      <c r="M394" s="425"/>
      <c r="N394" s="425"/>
      <c r="O394" s="425"/>
    </row>
    <row r="395" spans="9:15" ht="15">
      <c r="I395" s="454"/>
      <c r="J395" s="430"/>
      <c r="K395" s="430"/>
      <c r="L395" s="425"/>
      <c r="M395" s="425"/>
      <c r="N395" s="425"/>
      <c r="O395" s="425"/>
    </row>
    <row r="396" spans="9:15" ht="15">
      <c r="I396" s="454"/>
      <c r="J396" s="430"/>
      <c r="K396" s="430"/>
      <c r="L396" s="425"/>
      <c r="M396" s="425"/>
      <c r="N396" s="425"/>
      <c r="O396" s="425"/>
    </row>
    <row r="397" spans="9:15" ht="15">
      <c r="I397" s="454"/>
      <c r="J397" s="430"/>
      <c r="K397" s="430"/>
      <c r="L397" s="425"/>
      <c r="M397" s="425"/>
      <c r="N397" s="425"/>
      <c r="O397" s="425"/>
    </row>
    <row r="398" spans="9:15" ht="15">
      <c r="I398" s="454"/>
      <c r="J398" s="430"/>
      <c r="K398" s="430"/>
      <c r="L398" s="425"/>
      <c r="M398" s="425"/>
      <c r="N398" s="425"/>
      <c r="O398" s="425"/>
    </row>
    <row r="399" spans="9:15" ht="15">
      <c r="I399" s="454"/>
      <c r="J399" s="430"/>
      <c r="K399" s="430"/>
      <c r="L399" s="425"/>
      <c r="M399" s="425"/>
      <c r="N399" s="425"/>
      <c r="O399" s="425"/>
    </row>
    <row r="400" spans="9:15" ht="15">
      <c r="I400" s="454"/>
      <c r="J400" s="430"/>
      <c r="K400" s="430"/>
      <c r="L400" s="425"/>
      <c r="M400" s="425"/>
      <c r="N400" s="425"/>
      <c r="O400" s="425"/>
    </row>
    <row r="401" spans="9:15" ht="15">
      <c r="I401" s="454"/>
      <c r="J401" s="430"/>
      <c r="K401" s="430"/>
      <c r="L401" s="425"/>
      <c r="M401" s="425"/>
      <c r="N401" s="425"/>
      <c r="O401" s="425"/>
    </row>
    <row r="402" spans="9:15" ht="15">
      <c r="I402" s="454"/>
      <c r="J402" s="430"/>
      <c r="K402" s="430"/>
      <c r="L402" s="425"/>
      <c r="M402" s="425"/>
      <c r="N402" s="425"/>
      <c r="O402" s="425"/>
    </row>
    <row r="403" spans="9:15" ht="15">
      <c r="I403" s="454"/>
      <c r="J403" s="430"/>
      <c r="K403" s="430"/>
      <c r="L403" s="425"/>
      <c r="M403" s="425"/>
      <c r="N403" s="425"/>
      <c r="O403" s="425"/>
    </row>
    <row r="404" spans="9:15" ht="15">
      <c r="I404" s="454"/>
      <c r="J404" s="430"/>
      <c r="K404" s="430"/>
      <c r="L404" s="425"/>
      <c r="M404" s="425"/>
      <c r="N404" s="425"/>
      <c r="O404" s="425"/>
    </row>
    <row r="405" spans="9:15" ht="15">
      <c r="I405" s="454"/>
      <c r="J405" s="430"/>
      <c r="K405" s="430"/>
      <c r="L405" s="425"/>
      <c r="M405" s="425"/>
      <c r="N405" s="425"/>
      <c r="O405" s="425"/>
    </row>
    <row r="406" spans="9:15" ht="15">
      <c r="I406" s="454"/>
      <c r="J406" s="430"/>
      <c r="K406" s="430"/>
      <c r="L406" s="425"/>
      <c r="M406" s="425"/>
      <c r="N406" s="425"/>
      <c r="O406" s="425"/>
    </row>
    <row r="407" spans="9:15" ht="15">
      <c r="I407" s="454"/>
      <c r="J407" s="430"/>
      <c r="K407" s="430"/>
      <c r="L407" s="425"/>
      <c r="M407" s="425"/>
      <c r="N407" s="425"/>
      <c r="O407" s="425"/>
    </row>
    <row r="408" spans="9:15" ht="15">
      <c r="I408" s="454"/>
      <c r="J408" s="430"/>
      <c r="K408" s="430"/>
      <c r="L408" s="425"/>
      <c r="M408" s="425"/>
      <c r="N408" s="425"/>
      <c r="O408" s="425"/>
    </row>
    <row r="409" spans="9:15" ht="15">
      <c r="I409" s="454"/>
      <c r="J409" s="430"/>
      <c r="K409" s="430"/>
      <c r="L409" s="425"/>
      <c r="M409" s="425"/>
      <c r="N409" s="425"/>
      <c r="O409" s="425"/>
    </row>
    <row r="410" spans="9:15" ht="15">
      <c r="I410" s="454"/>
      <c r="J410" s="430"/>
      <c r="K410" s="430"/>
      <c r="L410" s="425"/>
      <c r="M410" s="425"/>
      <c r="N410" s="425"/>
      <c r="O410" s="425"/>
    </row>
    <row r="411" spans="9:15" ht="15">
      <c r="I411" s="454"/>
      <c r="J411" s="430"/>
      <c r="K411" s="430"/>
      <c r="L411" s="425"/>
      <c r="M411" s="425"/>
      <c r="N411" s="425"/>
      <c r="O411" s="425"/>
    </row>
    <row r="412" spans="9:15" ht="15">
      <c r="I412" s="454"/>
      <c r="J412" s="430"/>
      <c r="K412" s="430"/>
      <c r="L412" s="425"/>
      <c r="M412" s="425"/>
      <c r="N412" s="425"/>
      <c r="O412" s="425"/>
    </row>
    <row r="413" spans="9:15" ht="15">
      <c r="I413" s="454"/>
      <c r="J413" s="430"/>
      <c r="K413" s="430"/>
      <c r="L413" s="425"/>
      <c r="M413" s="425"/>
      <c r="N413" s="425"/>
      <c r="O413" s="425"/>
    </row>
    <row r="414" spans="9:15" ht="15">
      <c r="I414" s="454"/>
      <c r="J414" s="430"/>
      <c r="K414" s="430"/>
      <c r="L414" s="425"/>
      <c r="M414" s="425"/>
      <c r="N414" s="425"/>
      <c r="O414" s="425"/>
    </row>
    <row r="415" spans="9:15" ht="15">
      <c r="I415" s="454"/>
      <c r="J415" s="430"/>
      <c r="K415" s="430"/>
      <c r="L415" s="425"/>
      <c r="M415" s="425"/>
      <c r="N415" s="425"/>
      <c r="O415" s="425"/>
    </row>
    <row r="416" spans="9:15" ht="15">
      <c r="I416" s="454"/>
      <c r="J416" s="430"/>
      <c r="K416" s="430"/>
      <c r="L416" s="425"/>
      <c r="M416" s="425"/>
      <c r="N416" s="425"/>
      <c r="O416" s="425"/>
    </row>
    <row r="417" spans="9:15" ht="15">
      <c r="I417" s="454"/>
      <c r="J417" s="430"/>
      <c r="K417" s="430"/>
      <c r="L417" s="425"/>
      <c r="M417" s="425"/>
      <c r="N417" s="425"/>
      <c r="O417" s="425"/>
    </row>
    <row r="418" spans="9:15" ht="15">
      <c r="I418" s="454"/>
      <c r="J418" s="430"/>
      <c r="K418" s="430"/>
      <c r="L418" s="425"/>
      <c r="M418" s="425"/>
      <c r="N418" s="425"/>
      <c r="O418" s="425"/>
    </row>
    <row r="419" spans="9:15" ht="15">
      <c r="I419" s="454"/>
      <c r="J419" s="430"/>
      <c r="K419" s="430"/>
      <c r="L419" s="425"/>
      <c r="M419" s="425"/>
      <c r="N419" s="425"/>
      <c r="O419" s="425"/>
    </row>
    <row r="420" spans="9:15" ht="15">
      <c r="I420" s="454"/>
      <c r="J420" s="430"/>
      <c r="K420" s="430"/>
      <c r="L420" s="425"/>
      <c r="M420" s="425"/>
      <c r="N420" s="425"/>
      <c r="O420" s="425"/>
    </row>
    <row r="421" spans="9:15" ht="15">
      <c r="I421" s="454"/>
      <c r="J421" s="430"/>
      <c r="K421" s="430"/>
      <c r="L421" s="425"/>
      <c r="M421" s="425"/>
      <c r="N421" s="425"/>
      <c r="O421" s="425"/>
    </row>
    <row r="422" spans="9:15" ht="15">
      <c r="I422" s="454"/>
      <c r="J422" s="430"/>
      <c r="K422" s="430"/>
      <c r="L422" s="425"/>
      <c r="M422" s="425"/>
      <c r="N422" s="425"/>
      <c r="O422" s="425"/>
    </row>
    <row r="423" spans="9:15" ht="15">
      <c r="I423" s="454"/>
      <c r="J423" s="430"/>
      <c r="K423" s="430"/>
      <c r="L423" s="425"/>
      <c r="M423" s="425"/>
      <c r="N423" s="425"/>
      <c r="O423" s="425"/>
    </row>
    <row r="424" spans="9:15" ht="15">
      <c r="I424" s="454"/>
      <c r="J424" s="430"/>
      <c r="K424" s="430"/>
      <c r="L424" s="425"/>
      <c r="M424" s="425"/>
      <c r="N424" s="425"/>
      <c r="O424" s="425"/>
    </row>
    <row r="425" spans="9:15" ht="15">
      <c r="I425" s="454"/>
      <c r="J425" s="430"/>
      <c r="K425" s="430"/>
      <c r="L425" s="425"/>
      <c r="M425" s="425"/>
      <c r="N425" s="425"/>
      <c r="O425" s="425"/>
    </row>
    <row r="426" spans="9:15" ht="15">
      <c r="I426" s="454"/>
      <c r="J426" s="430"/>
      <c r="K426" s="430"/>
      <c r="L426" s="425"/>
      <c r="M426" s="425"/>
      <c r="N426" s="425"/>
      <c r="O426" s="425"/>
    </row>
    <row r="427" spans="9:15" ht="15">
      <c r="I427" s="454"/>
      <c r="J427" s="430"/>
      <c r="K427" s="430"/>
      <c r="L427" s="425"/>
      <c r="M427" s="425"/>
      <c r="N427" s="425"/>
      <c r="O427" s="425"/>
    </row>
    <row r="428" spans="9:15" ht="15">
      <c r="I428" s="454"/>
      <c r="J428" s="430"/>
      <c r="K428" s="430"/>
      <c r="L428" s="425"/>
      <c r="M428" s="425"/>
      <c r="N428" s="425"/>
      <c r="O428" s="425"/>
    </row>
    <row r="429" spans="9:15" ht="15">
      <c r="I429" s="454"/>
      <c r="J429" s="430"/>
      <c r="K429" s="430"/>
      <c r="L429" s="425"/>
      <c r="M429" s="425"/>
      <c r="N429" s="425"/>
      <c r="O429" s="425"/>
    </row>
    <row r="430" spans="9:15" ht="15">
      <c r="I430" s="454"/>
      <c r="J430" s="430"/>
      <c r="K430" s="430"/>
      <c r="L430" s="425"/>
      <c r="M430" s="425"/>
      <c r="N430" s="425"/>
      <c r="O430" s="425"/>
    </row>
    <row r="431" spans="9:15" ht="15">
      <c r="I431" s="454"/>
      <c r="J431" s="430"/>
      <c r="K431" s="430"/>
      <c r="L431" s="425"/>
      <c r="M431" s="425"/>
      <c r="N431" s="425"/>
      <c r="O431" s="425"/>
    </row>
    <row r="432" spans="9:15" ht="15">
      <c r="I432" s="454"/>
      <c r="J432" s="430"/>
      <c r="K432" s="430"/>
      <c r="L432" s="425"/>
      <c r="M432" s="425"/>
      <c r="N432" s="425"/>
      <c r="O432" s="425"/>
    </row>
    <row r="433" spans="9:15" ht="15">
      <c r="I433" s="454"/>
      <c r="J433" s="430"/>
      <c r="K433" s="430"/>
      <c r="L433" s="425"/>
      <c r="M433" s="425"/>
      <c r="N433" s="425"/>
      <c r="O433" s="425"/>
    </row>
    <row r="434" spans="9:15" ht="15">
      <c r="I434" s="454"/>
      <c r="J434" s="430"/>
      <c r="K434" s="430"/>
      <c r="L434" s="425"/>
      <c r="M434" s="425"/>
      <c r="N434" s="425"/>
      <c r="O434" s="425"/>
    </row>
    <row r="435" spans="9:15" ht="15">
      <c r="I435" s="454"/>
      <c r="J435" s="430"/>
      <c r="K435" s="430"/>
      <c r="L435" s="425"/>
      <c r="M435" s="425"/>
      <c r="N435" s="425"/>
      <c r="O435" s="425"/>
    </row>
    <row r="436" spans="9:15" ht="15">
      <c r="I436" s="454"/>
      <c r="J436" s="430"/>
      <c r="K436" s="430"/>
      <c r="L436" s="425"/>
      <c r="M436" s="425"/>
      <c r="N436" s="425"/>
      <c r="O436" s="425"/>
    </row>
    <row r="437" spans="9:15" ht="15">
      <c r="I437" s="454"/>
      <c r="J437" s="430"/>
      <c r="K437" s="430"/>
      <c r="L437" s="425"/>
      <c r="M437" s="425"/>
      <c r="N437" s="425"/>
      <c r="O437" s="425"/>
    </row>
    <row r="438" spans="9:15" ht="15">
      <c r="I438" s="454"/>
      <c r="J438" s="430"/>
      <c r="K438" s="430"/>
      <c r="L438" s="425"/>
      <c r="M438" s="425"/>
      <c r="N438" s="425"/>
      <c r="O438" s="425"/>
    </row>
    <row r="439" spans="9:15" ht="15">
      <c r="I439" s="454"/>
      <c r="J439" s="430"/>
      <c r="K439" s="430"/>
      <c r="L439" s="425"/>
      <c r="M439" s="425"/>
      <c r="N439" s="425"/>
      <c r="O439" s="425"/>
    </row>
    <row r="440" spans="9:15" ht="15">
      <c r="I440" s="454"/>
      <c r="J440" s="430"/>
      <c r="K440" s="430"/>
      <c r="L440" s="425"/>
      <c r="M440" s="425"/>
      <c r="N440" s="425"/>
      <c r="O440" s="425"/>
    </row>
    <row r="441" spans="9:15" ht="15">
      <c r="I441" s="454"/>
      <c r="J441" s="430"/>
      <c r="K441" s="430"/>
      <c r="L441" s="425"/>
      <c r="M441" s="425"/>
      <c r="N441" s="425"/>
      <c r="O441" s="425"/>
    </row>
    <row r="442" spans="9:15" ht="15">
      <c r="I442" s="454"/>
      <c r="J442" s="430"/>
      <c r="K442" s="430"/>
      <c r="L442" s="425"/>
      <c r="M442" s="425"/>
      <c r="N442" s="425"/>
      <c r="O442" s="425"/>
    </row>
    <row r="443" spans="9:15" ht="15">
      <c r="I443" s="454"/>
      <c r="J443" s="430"/>
      <c r="K443" s="430"/>
      <c r="L443" s="425"/>
      <c r="M443" s="425"/>
      <c r="N443" s="425"/>
      <c r="O443" s="425"/>
    </row>
    <row r="444" spans="9:15" ht="15">
      <c r="I444" s="454"/>
      <c r="J444" s="430"/>
      <c r="K444" s="430"/>
      <c r="L444" s="425"/>
      <c r="M444" s="425"/>
      <c r="N444" s="425"/>
      <c r="O444" s="425"/>
    </row>
    <row r="445" spans="9:15" ht="15">
      <c r="I445" s="454"/>
      <c r="J445" s="430"/>
      <c r="K445" s="430"/>
      <c r="L445" s="425"/>
      <c r="M445" s="425"/>
      <c r="N445" s="425"/>
      <c r="O445" s="425"/>
    </row>
    <row r="446" spans="9:15" ht="15">
      <c r="I446" s="454"/>
      <c r="J446" s="430"/>
      <c r="K446" s="430"/>
      <c r="L446" s="425"/>
      <c r="M446" s="425"/>
      <c r="N446" s="425"/>
      <c r="O446" s="425"/>
    </row>
    <row r="447" spans="9:15" ht="15">
      <c r="I447" s="454"/>
      <c r="J447" s="430"/>
      <c r="K447" s="430"/>
      <c r="L447" s="425"/>
      <c r="M447" s="425"/>
      <c r="N447" s="425"/>
      <c r="O447" s="425"/>
    </row>
    <row r="448" spans="9:15" ht="15">
      <c r="I448" s="454"/>
      <c r="J448" s="430"/>
      <c r="K448" s="430"/>
      <c r="L448" s="425"/>
      <c r="M448" s="425"/>
      <c r="N448" s="425"/>
      <c r="O448" s="425"/>
    </row>
    <row r="449" spans="9:15" ht="15">
      <c r="I449" s="454"/>
      <c r="J449" s="430"/>
      <c r="K449" s="430"/>
      <c r="L449" s="425"/>
      <c r="M449" s="425"/>
      <c r="N449" s="425"/>
      <c r="O449" s="425"/>
    </row>
    <row r="450" spans="9:15" ht="15">
      <c r="I450" s="454"/>
      <c r="J450" s="430"/>
      <c r="K450" s="430"/>
      <c r="L450" s="425"/>
      <c r="M450" s="425"/>
      <c r="N450" s="425"/>
      <c r="O450" s="425"/>
    </row>
    <row r="451" spans="9:15" ht="15">
      <c r="I451" s="454"/>
      <c r="J451" s="430"/>
      <c r="K451" s="430"/>
      <c r="L451" s="425"/>
      <c r="M451" s="425"/>
      <c r="N451" s="425"/>
      <c r="O451" s="425"/>
    </row>
    <row r="452" spans="9:15" ht="15">
      <c r="I452" s="454"/>
      <c r="J452" s="430"/>
      <c r="K452" s="430"/>
      <c r="L452" s="425"/>
      <c r="M452" s="425"/>
      <c r="N452" s="425"/>
      <c r="O452" s="425"/>
    </row>
    <row r="453" spans="9:15" ht="15">
      <c r="I453" s="454"/>
      <c r="J453" s="430"/>
      <c r="K453" s="430"/>
      <c r="L453" s="425"/>
      <c r="M453" s="425"/>
      <c r="N453" s="425"/>
      <c r="O453" s="425"/>
    </row>
    <row r="454" spans="9:15" ht="15">
      <c r="I454" s="454"/>
      <c r="J454" s="430"/>
      <c r="K454" s="430"/>
      <c r="L454" s="425"/>
      <c r="M454" s="425"/>
      <c r="N454" s="425"/>
      <c r="O454" s="425"/>
    </row>
    <row r="455" spans="9:15" ht="15">
      <c r="I455" s="454"/>
      <c r="J455" s="430"/>
      <c r="K455" s="430"/>
      <c r="L455" s="425"/>
      <c r="M455" s="425"/>
      <c r="N455" s="425"/>
      <c r="O455" s="425"/>
    </row>
    <row r="456" spans="9:15" ht="15">
      <c r="I456" s="454"/>
      <c r="J456" s="430"/>
      <c r="K456" s="430"/>
      <c r="L456" s="425"/>
      <c r="M456" s="425"/>
      <c r="N456" s="425"/>
      <c r="O456" s="425"/>
    </row>
    <row r="457" spans="9:15" ht="15">
      <c r="I457" s="454"/>
      <c r="J457" s="430"/>
      <c r="K457" s="430"/>
      <c r="L457" s="425"/>
      <c r="M457" s="425"/>
      <c r="N457" s="425"/>
      <c r="O457" s="425"/>
    </row>
    <row r="458" spans="9:15" ht="15">
      <c r="I458" s="454"/>
      <c r="J458" s="430"/>
      <c r="K458" s="430"/>
      <c r="L458" s="425"/>
      <c r="M458" s="425"/>
      <c r="N458" s="425"/>
      <c r="O458" s="425"/>
    </row>
    <row r="459" spans="9:15" ht="15">
      <c r="I459" s="454"/>
      <c r="J459" s="430"/>
      <c r="K459" s="430"/>
      <c r="L459" s="425"/>
      <c r="M459" s="425"/>
      <c r="N459" s="425"/>
      <c r="O459" s="425"/>
    </row>
    <row r="460" spans="9:15" ht="15">
      <c r="I460" s="454"/>
      <c r="J460" s="430"/>
      <c r="K460" s="430"/>
      <c r="L460" s="425"/>
      <c r="M460" s="425"/>
      <c r="N460" s="425"/>
      <c r="O460" s="425"/>
    </row>
    <row r="461" spans="9:15" ht="15">
      <c r="I461" s="454"/>
      <c r="J461" s="430"/>
      <c r="K461" s="430"/>
      <c r="L461" s="425"/>
      <c r="M461" s="425"/>
      <c r="N461" s="425"/>
      <c r="O461" s="425"/>
    </row>
    <row r="462" spans="9:15" ht="15">
      <c r="I462" s="454"/>
      <c r="J462" s="430"/>
      <c r="K462" s="430"/>
      <c r="L462" s="425"/>
      <c r="M462" s="425"/>
      <c r="N462" s="425"/>
      <c r="O462" s="425"/>
    </row>
    <row r="463" spans="9:15" ht="15">
      <c r="I463" s="454"/>
      <c r="J463" s="430"/>
      <c r="K463" s="430"/>
      <c r="L463" s="425"/>
      <c r="M463" s="425"/>
      <c r="N463" s="425"/>
      <c r="O463" s="425"/>
    </row>
    <row r="464" spans="9:15" ht="15">
      <c r="I464" s="454"/>
      <c r="J464" s="430"/>
      <c r="K464" s="430"/>
      <c r="L464" s="425"/>
      <c r="M464" s="425"/>
      <c r="N464" s="425"/>
      <c r="O464" s="425"/>
    </row>
    <row r="465" spans="9:15" ht="15">
      <c r="I465" s="454"/>
      <c r="J465" s="430"/>
      <c r="K465" s="430"/>
      <c r="L465" s="425"/>
      <c r="M465" s="425"/>
      <c r="N465" s="425"/>
      <c r="O465" s="425"/>
    </row>
    <row r="466" spans="9:15" ht="15">
      <c r="I466" s="454"/>
      <c r="J466" s="430"/>
      <c r="K466" s="430"/>
      <c r="L466" s="425"/>
      <c r="M466" s="425"/>
      <c r="N466" s="425"/>
      <c r="O466" s="425"/>
    </row>
    <row r="467" spans="9:15" ht="15">
      <c r="I467" s="454"/>
      <c r="J467" s="430"/>
      <c r="K467" s="430"/>
      <c r="L467" s="425"/>
      <c r="M467" s="425"/>
      <c r="N467" s="425"/>
      <c r="O467" s="425"/>
    </row>
    <row r="468" spans="9:15" ht="15">
      <c r="I468" s="454"/>
      <c r="J468" s="430"/>
      <c r="K468" s="430"/>
      <c r="L468" s="425"/>
      <c r="M468" s="425"/>
      <c r="N468" s="425"/>
      <c r="O468" s="425"/>
    </row>
    <row r="469" spans="9:15" ht="15">
      <c r="I469" s="454"/>
      <c r="J469" s="430"/>
      <c r="K469" s="430"/>
      <c r="L469" s="425"/>
      <c r="M469" s="425"/>
      <c r="N469" s="425"/>
      <c r="O469" s="425"/>
    </row>
    <row r="470" spans="9:15" ht="15">
      <c r="I470" s="454"/>
      <c r="J470" s="430"/>
      <c r="K470" s="430"/>
      <c r="L470" s="425"/>
      <c r="M470" s="425"/>
      <c r="N470" s="425"/>
      <c r="O470" s="425"/>
    </row>
    <row r="471" spans="9:15" ht="15">
      <c r="I471" s="454"/>
      <c r="J471" s="430"/>
      <c r="K471" s="430"/>
      <c r="L471" s="425"/>
      <c r="M471" s="425"/>
      <c r="N471" s="425"/>
      <c r="O471" s="425"/>
    </row>
    <row r="472" spans="9:15" ht="15">
      <c r="I472" s="454"/>
      <c r="J472" s="430"/>
      <c r="K472" s="430"/>
      <c r="L472" s="425"/>
      <c r="M472" s="425"/>
      <c r="N472" s="425"/>
      <c r="O472" s="425"/>
    </row>
    <row r="473" spans="9:15" ht="15">
      <c r="I473" s="454"/>
      <c r="J473" s="430"/>
      <c r="K473" s="430"/>
      <c r="L473" s="425"/>
      <c r="M473" s="425"/>
      <c r="N473" s="425"/>
      <c r="O473" s="425"/>
    </row>
    <row r="474" spans="9:15" ht="15">
      <c r="I474" s="454"/>
      <c r="J474" s="430"/>
      <c r="K474" s="430"/>
      <c r="L474" s="425"/>
      <c r="M474" s="425"/>
      <c r="N474" s="425"/>
      <c r="O474" s="425"/>
    </row>
    <row r="475" spans="9:15" ht="15">
      <c r="I475" s="454"/>
      <c r="J475" s="430"/>
      <c r="K475" s="430"/>
      <c r="L475" s="425"/>
      <c r="M475" s="425"/>
      <c r="N475" s="425"/>
      <c r="O475" s="425"/>
    </row>
    <row r="476" spans="9:15" ht="15">
      <c r="I476" s="454"/>
      <c r="J476" s="430"/>
      <c r="K476" s="430"/>
      <c r="L476" s="425"/>
      <c r="M476" s="425"/>
      <c r="N476" s="425"/>
      <c r="O476" s="425"/>
    </row>
    <row r="477" spans="9:15" ht="15">
      <c r="I477" s="454"/>
      <c r="J477" s="430"/>
      <c r="K477" s="430"/>
      <c r="L477" s="425"/>
      <c r="M477" s="425"/>
      <c r="N477" s="425"/>
      <c r="O477" s="425"/>
    </row>
    <row r="478" spans="9:15" ht="15">
      <c r="I478" s="454"/>
      <c r="J478" s="430"/>
      <c r="K478" s="430"/>
      <c r="L478" s="425"/>
      <c r="M478" s="425"/>
      <c r="N478" s="425"/>
      <c r="O478" s="425"/>
    </row>
    <row r="479" spans="9:15" ht="15">
      <c r="I479" s="454"/>
      <c r="J479" s="430"/>
      <c r="K479" s="430"/>
      <c r="L479" s="425"/>
      <c r="M479" s="425"/>
      <c r="N479" s="425"/>
      <c r="O479" s="425"/>
    </row>
    <row r="480" spans="9:15" ht="15">
      <c r="I480" s="454"/>
      <c r="J480" s="430"/>
      <c r="K480" s="430"/>
      <c r="L480" s="425"/>
      <c r="M480" s="425"/>
      <c r="N480" s="425"/>
      <c r="O480" s="425"/>
    </row>
    <row r="481" spans="9:15" ht="15">
      <c r="I481" s="454"/>
      <c r="J481" s="430"/>
      <c r="K481" s="430"/>
      <c r="L481" s="425"/>
      <c r="M481" s="425"/>
      <c r="N481" s="425"/>
      <c r="O481" s="425"/>
    </row>
    <row r="482" spans="9:15" ht="15">
      <c r="I482" s="454"/>
      <c r="J482" s="430"/>
      <c r="K482" s="430"/>
      <c r="L482" s="425"/>
      <c r="M482" s="425"/>
      <c r="N482" s="425"/>
      <c r="O482" s="425"/>
    </row>
    <row r="483" spans="9:15" ht="15">
      <c r="I483" s="454"/>
      <c r="J483" s="430"/>
      <c r="K483" s="430"/>
      <c r="L483" s="425"/>
      <c r="M483" s="425"/>
      <c r="N483" s="425"/>
      <c r="O483" s="425"/>
    </row>
    <row r="484" spans="9:15" ht="15">
      <c r="I484" s="454"/>
      <c r="J484" s="430"/>
      <c r="K484" s="430"/>
      <c r="L484" s="425"/>
      <c r="M484" s="425"/>
      <c r="N484" s="425"/>
      <c r="O484" s="425"/>
    </row>
    <row r="485" spans="9:15" ht="15">
      <c r="I485" s="454"/>
      <c r="J485" s="430"/>
      <c r="K485" s="430"/>
      <c r="L485" s="425"/>
      <c r="M485" s="425"/>
      <c r="N485" s="425"/>
      <c r="O485" s="425"/>
    </row>
    <row r="486" spans="9:15" ht="15">
      <c r="I486" s="454"/>
      <c r="J486" s="430"/>
      <c r="K486" s="430"/>
      <c r="L486" s="425"/>
      <c r="M486" s="425"/>
      <c r="N486" s="425"/>
      <c r="O486" s="425"/>
    </row>
    <row r="487" spans="9:15" ht="15">
      <c r="I487" s="454"/>
      <c r="J487" s="430"/>
      <c r="K487" s="430"/>
      <c r="L487" s="425"/>
      <c r="M487" s="425"/>
      <c r="N487" s="425"/>
      <c r="O487" s="425"/>
    </row>
    <row r="488" spans="9:15" ht="15">
      <c r="I488" s="454"/>
      <c r="J488" s="430"/>
      <c r="K488" s="430"/>
      <c r="L488" s="425"/>
      <c r="M488" s="425"/>
      <c r="N488" s="425"/>
      <c r="O488" s="425"/>
    </row>
    <row r="489" spans="9:15" ht="15">
      <c r="I489" s="454"/>
      <c r="J489" s="430"/>
      <c r="K489" s="430"/>
      <c r="L489" s="425"/>
      <c r="M489" s="425"/>
      <c r="N489" s="425"/>
      <c r="O489" s="425"/>
    </row>
    <row r="490" spans="9:15" ht="15">
      <c r="I490" s="454"/>
      <c r="J490" s="430"/>
      <c r="K490" s="430"/>
      <c r="L490" s="425"/>
      <c r="M490" s="425"/>
      <c r="N490" s="425"/>
      <c r="O490" s="425"/>
    </row>
    <row r="491" spans="9:15" ht="15">
      <c r="I491" s="454"/>
      <c r="J491" s="430"/>
      <c r="K491" s="430"/>
      <c r="L491" s="425"/>
      <c r="M491" s="425"/>
      <c r="N491" s="425"/>
      <c r="O491" s="425"/>
    </row>
    <row r="492" spans="9:15" ht="15">
      <c r="I492" s="454"/>
      <c r="J492" s="430"/>
      <c r="K492" s="430"/>
      <c r="L492" s="425"/>
      <c r="M492" s="425"/>
      <c r="N492" s="425"/>
      <c r="O492" s="425"/>
    </row>
    <row r="493" spans="9:15" ht="15">
      <c r="I493" s="454"/>
      <c r="J493" s="430"/>
      <c r="K493" s="430"/>
      <c r="L493" s="425"/>
      <c r="M493" s="425"/>
      <c r="N493" s="425"/>
      <c r="O493" s="425"/>
    </row>
    <row r="494" spans="9:15" ht="15">
      <c r="I494" s="454"/>
      <c r="J494" s="430"/>
      <c r="K494" s="430"/>
      <c r="L494" s="425"/>
      <c r="M494" s="425"/>
      <c r="N494" s="425"/>
      <c r="O494" s="425"/>
    </row>
    <row r="495" spans="9:15" ht="15">
      <c r="I495" s="454"/>
      <c r="J495" s="430"/>
      <c r="K495" s="430"/>
      <c r="L495" s="425"/>
      <c r="M495" s="425"/>
      <c r="N495" s="425"/>
      <c r="O495" s="425"/>
    </row>
    <row r="496" spans="9:15" ht="15">
      <c r="I496" s="454"/>
      <c r="J496" s="430"/>
      <c r="K496" s="430"/>
      <c r="L496" s="425"/>
      <c r="M496" s="425"/>
      <c r="N496" s="425"/>
      <c r="O496" s="425"/>
    </row>
    <row r="497" spans="9:15" ht="15">
      <c r="I497" s="454"/>
      <c r="J497" s="430"/>
      <c r="K497" s="430"/>
      <c r="L497" s="425"/>
      <c r="M497" s="425"/>
      <c r="N497" s="425"/>
      <c r="O497" s="425"/>
    </row>
    <row r="498" spans="9:15" ht="15">
      <c r="I498" s="454"/>
      <c r="J498" s="430"/>
      <c r="K498" s="430"/>
      <c r="L498" s="425"/>
      <c r="M498" s="425"/>
      <c r="N498" s="425"/>
      <c r="O498" s="425"/>
    </row>
    <row r="499" spans="9:15" ht="15">
      <c r="I499" s="454"/>
      <c r="J499" s="430"/>
      <c r="K499" s="430"/>
      <c r="L499" s="425"/>
      <c r="M499" s="425"/>
      <c r="N499" s="425"/>
      <c r="O499" s="425"/>
    </row>
    <row r="500" spans="9:15" ht="15">
      <c r="I500" s="454"/>
      <c r="J500" s="430"/>
      <c r="K500" s="430"/>
      <c r="L500" s="425"/>
      <c r="M500" s="425"/>
      <c r="N500" s="425"/>
      <c r="O500" s="425"/>
    </row>
    <row r="501" spans="9:15" ht="15">
      <c r="I501" s="454"/>
      <c r="J501" s="430"/>
      <c r="K501" s="430"/>
      <c r="L501" s="425"/>
      <c r="M501" s="425"/>
      <c r="N501" s="425"/>
      <c r="O501" s="425"/>
    </row>
    <row r="502" spans="9:15" ht="15">
      <c r="I502" s="454"/>
      <c r="J502" s="430"/>
      <c r="K502" s="430"/>
      <c r="L502" s="425"/>
      <c r="M502" s="425"/>
      <c r="N502" s="425"/>
      <c r="O502" s="425"/>
    </row>
    <row r="503" spans="9:15" ht="15">
      <c r="I503" s="454"/>
      <c r="J503" s="430"/>
      <c r="K503" s="430"/>
      <c r="L503" s="425"/>
      <c r="M503" s="425"/>
      <c r="N503" s="425"/>
      <c r="O503" s="425"/>
    </row>
    <row r="504" spans="9:15" ht="15">
      <c r="I504" s="454"/>
      <c r="J504" s="430"/>
      <c r="K504" s="430"/>
      <c r="L504" s="425"/>
      <c r="M504" s="425"/>
      <c r="N504" s="425"/>
      <c r="O504" s="425"/>
    </row>
    <row r="505" spans="9:15" ht="15">
      <c r="I505" s="454"/>
      <c r="J505" s="430"/>
      <c r="K505" s="430"/>
      <c r="L505" s="425"/>
      <c r="M505" s="425"/>
      <c r="N505" s="425"/>
      <c r="O505" s="425"/>
    </row>
    <row r="506" spans="9:15" ht="15">
      <c r="I506" s="454"/>
      <c r="J506" s="430"/>
      <c r="K506" s="430"/>
      <c r="L506" s="425"/>
      <c r="M506" s="425"/>
      <c r="N506" s="425"/>
      <c r="O506" s="425"/>
    </row>
    <row r="507" spans="9:15" ht="15">
      <c r="I507" s="454"/>
      <c r="J507" s="430"/>
      <c r="K507" s="430"/>
      <c r="L507" s="425"/>
      <c r="M507" s="425"/>
      <c r="N507" s="425"/>
      <c r="O507" s="425"/>
    </row>
    <row r="508" spans="9:15" ht="15">
      <c r="I508" s="454"/>
      <c r="J508" s="430"/>
      <c r="K508" s="430"/>
      <c r="L508" s="425"/>
      <c r="M508" s="425"/>
      <c r="N508" s="425"/>
      <c r="O508" s="425"/>
    </row>
    <row r="509" spans="9:15" ht="15">
      <c r="I509" s="454"/>
      <c r="J509" s="430"/>
      <c r="K509" s="430"/>
      <c r="L509" s="425"/>
      <c r="M509" s="425"/>
      <c r="N509" s="425"/>
      <c r="O509" s="425"/>
    </row>
    <row r="510" spans="9:15" ht="15">
      <c r="I510" s="454"/>
      <c r="J510" s="430"/>
      <c r="K510" s="430"/>
      <c r="L510" s="425"/>
      <c r="M510" s="425"/>
      <c r="N510" s="425"/>
      <c r="O510" s="425"/>
    </row>
    <row r="511" spans="9:15" ht="15">
      <c r="I511" s="454"/>
      <c r="J511" s="430"/>
      <c r="K511" s="430"/>
      <c r="L511" s="425"/>
      <c r="M511" s="425"/>
      <c r="N511" s="425"/>
      <c r="O511" s="425"/>
    </row>
    <row r="512" spans="9:15" ht="15">
      <c r="I512" s="454"/>
      <c r="J512" s="430"/>
      <c r="K512" s="430"/>
      <c r="L512" s="425"/>
      <c r="M512" s="425"/>
      <c r="N512" s="425"/>
      <c r="O512" s="425"/>
    </row>
    <row r="513" spans="9:15" ht="15">
      <c r="I513" s="454"/>
      <c r="J513" s="430"/>
      <c r="K513" s="430"/>
      <c r="L513" s="425"/>
      <c r="M513" s="425"/>
      <c r="N513" s="425"/>
      <c r="O513" s="425"/>
    </row>
    <row r="514" spans="9:15" ht="15">
      <c r="I514" s="454"/>
      <c r="J514" s="430"/>
      <c r="K514" s="430"/>
      <c r="L514" s="425"/>
      <c r="M514" s="425"/>
      <c r="N514" s="425"/>
      <c r="O514" s="425"/>
    </row>
    <row r="515" spans="9:15" ht="15">
      <c r="I515" s="454"/>
      <c r="J515" s="430"/>
      <c r="K515" s="430"/>
      <c r="L515" s="425"/>
      <c r="M515" s="425"/>
      <c r="N515" s="425"/>
      <c r="O515" s="425"/>
    </row>
    <row r="516" spans="9:15" ht="15">
      <c r="I516" s="454"/>
      <c r="J516" s="430"/>
      <c r="K516" s="430"/>
      <c r="L516" s="425"/>
      <c r="M516" s="425"/>
      <c r="N516" s="425"/>
      <c r="O516" s="425"/>
    </row>
    <row r="517" spans="9:15" ht="15">
      <c r="I517" s="454"/>
      <c r="J517" s="430"/>
      <c r="K517" s="430"/>
      <c r="L517" s="425"/>
      <c r="M517" s="425"/>
      <c r="N517" s="425"/>
      <c r="O517" s="425"/>
    </row>
    <row r="518" spans="9:15" ht="15">
      <c r="I518" s="454"/>
      <c r="J518" s="430"/>
      <c r="K518" s="430"/>
      <c r="L518" s="425"/>
      <c r="M518" s="425"/>
      <c r="N518" s="425"/>
      <c r="O518" s="425"/>
    </row>
    <row r="519" spans="9:15" ht="15">
      <c r="I519" s="454"/>
      <c r="J519" s="430"/>
      <c r="K519" s="430"/>
      <c r="L519" s="425"/>
      <c r="M519" s="425"/>
      <c r="N519" s="425"/>
      <c r="O519" s="425"/>
    </row>
    <row r="520" spans="9:15" ht="15">
      <c r="I520" s="454"/>
      <c r="J520" s="430"/>
      <c r="K520" s="430"/>
      <c r="L520" s="425"/>
      <c r="M520" s="425"/>
      <c r="N520" s="425"/>
      <c r="O520" s="425"/>
    </row>
    <row r="521" spans="9:15" ht="15">
      <c r="I521" s="454"/>
      <c r="J521" s="430"/>
      <c r="K521" s="430"/>
      <c r="L521" s="425"/>
      <c r="M521" s="425"/>
      <c r="N521" s="425"/>
      <c r="O521" s="425"/>
    </row>
    <row r="522" spans="9:15" ht="15">
      <c r="I522" s="454"/>
      <c r="J522" s="430"/>
      <c r="K522" s="430"/>
      <c r="L522" s="425"/>
      <c r="M522" s="425"/>
      <c r="N522" s="425"/>
      <c r="O522" s="425"/>
    </row>
    <row r="523" spans="9:15" ht="15">
      <c r="I523" s="454"/>
      <c r="J523" s="430"/>
      <c r="K523" s="430"/>
      <c r="L523" s="425"/>
      <c r="M523" s="425"/>
      <c r="N523" s="425"/>
      <c r="O523" s="425"/>
    </row>
    <row r="524" spans="9:15" ht="15">
      <c r="I524" s="454"/>
      <c r="J524" s="430"/>
      <c r="K524" s="430"/>
      <c r="L524" s="425"/>
      <c r="M524" s="425"/>
      <c r="N524" s="425"/>
      <c r="O524" s="425"/>
    </row>
    <row r="525" spans="9:15" ht="15">
      <c r="I525" s="454"/>
      <c r="J525" s="430"/>
      <c r="K525" s="430"/>
      <c r="L525" s="425"/>
      <c r="M525" s="425"/>
      <c r="N525" s="425"/>
      <c r="O525" s="425"/>
    </row>
    <row r="526" spans="9:15" ht="15">
      <c r="I526" s="454"/>
      <c r="J526" s="430"/>
      <c r="K526" s="430"/>
      <c r="L526" s="425"/>
      <c r="M526" s="425"/>
      <c r="N526" s="425"/>
      <c r="O526" s="425"/>
    </row>
    <row r="527" spans="9:15" ht="15">
      <c r="I527" s="454"/>
      <c r="J527" s="430"/>
      <c r="K527" s="430"/>
      <c r="L527" s="425"/>
      <c r="M527" s="425"/>
      <c r="N527" s="425"/>
      <c r="O527" s="425"/>
    </row>
    <row r="528" spans="9:15" ht="15">
      <c r="I528" s="454"/>
      <c r="J528" s="430"/>
      <c r="K528" s="430"/>
      <c r="L528" s="425"/>
      <c r="M528" s="425"/>
      <c r="N528" s="425"/>
      <c r="O528" s="425"/>
    </row>
    <row r="529" spans="9:15" ht="15">
      <c r="I529" s="454"/>
      <c r="J529" s="430"/>
      <c r="K529" s="430"/>
      <c r="L529" s="425"/>
      <c r="M529" s="425"/>
      <c r="N529" s="425"/>
      <c r="O529" s="425"/>
    </row>
    <row r="530" spans="9:15" ht="15">
      <c r="I530" s="454"/>
      <c r="J530" s="430"/>
      <c r="K530" s="430"/>
      <c r="L530" s="425"/>
      <c r="M530" s="425"/>
      <c r="N530" s="425"/>
      <c r="O530" s="425"/>
    </row>
    <row r="531" spans="9:15" ht="15">
      <c r="I531" s="454"/>
      <c r="J531" s="430"/>
      <c r="K531" s="430"/>
      <c r="L531" s="425"/>
      <c r="M531" s="425"/>
      <c r="N531" s="425"/>
      <c r="O531" s="425"/>
    </row>
    <row r="532" spans="9:15" ht="15">
      <c r="I532" s="454"/>
      <c r="J532" s="430"/>
      <c r="K532" s="430"/>
      <c r="L532" s="425"/>
      <c r="M532" s="425"/>
      <c r="N532" s="425"/>
      <c r="O532" s="425"/>
    </row>
    <row r="533" spans="9:15" ht="15">
      <c r="I533" s="454"/>
      <c r="J533" s="430"/>
      <c r="K533" s="430"/>
      <c r="L533" s="425"/>
      <c r="M533" s="425"/>
      <c r="N533" s="425"/>
      <c r="O533" s="425"/>
    </row>
    <row r="534" spans="9:15" ht="15">
      <c r="I534" s="454"/>
      <c r="J534" s="430"/>
      <c r="K534" s="430"/>
      <c r="L534" s="425"/>
      <c r="M534" s="425"/>
      <c r="N534" s="425"/>
      <c r="O534" s="425"/>
    </row>
    <row r="535" spans="9:15" ht="15">
      <c r="I535" s="454"/>
      <c r="J535" s="430"/>
      <c r="K535" s="430"/>
      <c r="L535" s="425"/>
      <c r="M535" s="425"/>
      <c r="N535" s="425"/>
      <c r="O535" s="425"/>
    </row>
    <row r="536" spans="9:15" ht="15">
      <c r="I536" s="454"/>
      <c r="J536" s="430"/>
      <c r="K536" s="430"/>
      <c r="L536" s="425"/>
      <c r="M536" s="425"/>
      <c r="N536" s="425"/>
      <c r="O536" s="425"/>
    </row>
    <row r="537" spans="9:15" ht="15">
      <c r="I537" s="454"/>
      <c r="J537" s="430"/>
      <c r="K537" s="430"/>
      <c r="L537" s="425"/>
      <c r="M537" s="425"/>
      <c r="N537" s="425"/>
      <c r="O537" s="425"/>
    </row>
    <row r="538" spans="9:15" ht="15">
      <c r="I538" s="454"/>
      <c r="J538" s="430"/>
      <c r="K538" s="430"/>
      <c r="L538" s="425"/>
      <c r="M538" s="425"/>
      <c r="N538" s="425"/>
      <c r="O538" s="425"/>
    </row>
    <row r="539" spans="9:15" ht="15">
      <c r="I539" s="454"/>
      <c r="J539" s="430"/>
      <c r="K539" s="430"/>
      <c r="L539" s="425"/>
      <c r="M539" s="425"/>
      <c r="N539" s="425"/>
      <c r="O539" s="425"/>
    </row>
    <row r="540" spans="9:15" ht="15">
      <c r="I540" s="454"/>
      <c r="J540" s="430"/>
      <c r="K540" s="430"/>
      <c r="L540" s="425"/>
      <c r="M540" s="425"/>
      <c r="N540" s="425"/>
      <c r="O540" s="425"/>
    </row>
    <row r="541" spans="9:15" ht="15">
      <c r="I541" s="454"/>
      <c r="J541" s="430"/>
      <c r="K541" s="430"/>
      <c r="L541" s="425"/>
      <c r="M541" s="425"/>
      <c r="N541" s="425"/>
      <c r="O541" s="425"/>
    </row>
    <row r="542" spans="9:15" ht="15">
      <c r="I542" s="454"/>
      <c r="J542" s="430"/>
      <c r="K542" s="430"/>
      <c r="L542" s="425"/>
      <c r="M542" s="425"/>
      <c r="N542" s="425"/>
      <c r="O542" s="425"/>
    </row>
    <row r="543" spans="9:15" ht="15">
      <c r="I543" s="454"/>
      <c r="J543" s="430"/>
      <c r="K543" s="430"/>
      <c r="L543" s="425"/>
      <c r="M543" s="425"/>
      <c r="N543" s="425"/>
      <c r="O543" s="425"/>
    </row>
    <row r="544" spans="9:15" ht="15">
      <c r="I544" s="454"/>
      <c r="J544" s="430"/>
      <c r="K544" s="430"/>
      <c r="L544" s="425"/>
      <c r="M544" s="425"/>
      <c r="N544" s="425"/>
      <c r="O544" s="425"/>
    </row>
    <row r="545" spans="9:15" ht="15">
      <c r="I545" s="454"/>
      <c r="J545" s="430"/>
      <c r="K545" s="430"/>
      <c r="L545" s="425"/>
      <c r="M545" s="425"/>
      <c r="N545" s="425"/>
      <c r="O545" s="425"/>
    </row>
    <row r="546" spans="9:15" ht="15">
      <c r="I546" s="454"/>
      <c r="J546" s="430"/>
      <c r="K546" s="430"/>
      <c r="L546" s="425"/>
      <c r="M546" s="425"/>
      <c r="N546" s="425"/>
      <c r="O546" s="425"/>
    </row>
    <row r="547" spans="9:15" ht="15">
      <c r="I547" s="454"/>
      <c r="J547" s="430"/>
      <c r="K547" s="430"/>
      <c r="L547" s="425"/>
      <c r="M547" s="425"/>
      <c r="N547" s="425"/>
      <c r="O547" s="425"/>
    </row>
    <row r="548" spans="9:15" ht="15">
      <c r="I548" s="454"/>
      <c r="J548" s="430"/>
      <c r="K548" s="430"/>
      <c r="L548" s="425"/>
      <c r="M548" s="425"/>
      <c r="N548" s="425"/>
      <c r="O548" s="425"/>
    </row>
    <row r="549" spans="9:15" ht="15">
      <c r="I549" s="454"/>
      <c r="J549" s="430"/>
      <c r="K549" s="430"/>
      <c r="L549" s="425"/>
      <c r="M549" s="425"/>
      <c r="N549" s="425"/>
      <c r="O549" s="425"/>
    </row>
    <row r="550" spans="9:15" ht="15">
      <c r="I550" s="454"/>
      <c r="J550" s="430"/>
      <c r="K550" s="430"/>
      <c r="L550" s="425"/>
      <c r="M550" s="425"/>
      <c r="N550" s="425"/>
      <c r="O550" s="425"/>
    </row>
    <row r="551" spans="9:15" ht="15">
      <c r="I551" s="454"/>
      <c r="J551" s="430"/>
      <c r="K551" s="430"/>
      <c r="L551" s="425"/>
      <c r="M551" s="425"/>
      <c r="N551" s="425"/>
      <c r="O551" s="425"/>
    </row>
    <row r="552" spans="9:15" ht="15">
      <c r="I552" s="454"/>
      <c r="J552" s="430"/>
      <c r="K552" s="430"/>
      <c r="L552" s="425"/>
      <c r="M552" s="425"/>
      <c r="N552" s="425"/>
      <c r="O552" s="425"/>
    </row>
    <row r="553" spans="9:15" ht="15">
      <c r="I553" s="454"/>
      <c r="J553" s="430"/>
      <c r="K553" s="430"/>
      <c r="L553" s="425"/>
      <c r="M553" s="425"/>
      <c r="N553" s="425"/>
      <c r="O553" s="425"/>
    </row>
    <row r="554" spans="9:15" ht="15">
      <c r="I554" s="454"/>
      <c r="J554" s="430"/>
      <c r="K554" s="430"/>
      <c r="L554" s="425"/>
      <c r="M554" s="425"/>
      <c r="N554" s="425"/>
      <c r="O554" s="425"/>
    </row>
    <row r="555" spans="9:15" ht="15">
      <c r="I555" s="454"/>
      <c r="J555" s="430"/>
      <c r="K555" s="430"/>
      <c r="L555" s="425"/>
      <c r="M555" s="425"/>
      <c r="N555" s="425"/>
      <c r="O555" s="425"/>
    </row>
    <row r="556" spans="9:15" ht="15">
      <c r="I556" s="454"/>
      <c r="J556" s="430"/>
      <c r="K556" s="430"/>
      <c r="L556" s="425"/>
      <c r="M556" s="425"/>
      <c r="N556" s="425"/>
      <c r="O556" s="425"/>
    </row>
    <row r="557" spans="9:15" ht="15">
      <c r="I557" s="454"/>
      <c r="J557" s="430"/>
      <c r="K557" s="430"/>
      <c r="L557" s="425"/>
      <c r="M557" s="425"/>
      <c r="N557" s="425"/>
      <c r="O557" s="425"/>
    </row>
    <row r="558" spans="9:15" ht="15">
      <c r="I558" s="454"/>
      <c r="J558" s="430"/>
      <c r="K558" s="430"/>
      <c r="L558" s="425"/>
      <c r="M558" s="425"/>
      <c r="N558" s="425"/>
      <c r="O558" s="425"/>
    </row>
    <row r="559" spans="9:15" ht="15">
      <c r="I559" s="454"/>
      <c r="J559" s="430"/>
      <c r="K559" s="430"/>
      <c r="L559" s="425"/>
      <c r="M559" s="425"/>
      <c r="N559" s="425"/>
      <c r="O559" s="425"/>
    </row>
    <row r="560" spans="9:15" ht="15">
      <c r="I560" s="454"/>
      <c r="J560" s="430"/>
      <c r="K560" s="430"/>
      <c r="L560" s="425"/>
      <c r="M560" s="425"/>
      <c r="N560" s="425"/>
      <c r="O560" s="425"/>
    </row>
    <row r="561" spans="9:15" ht="15">
      <c r="I561" s="454"/>
      <c r="J561" s="430"/>
      <c r="K561" s="430"/>
      <c r="L561" s="425"/>
      <c r="M561" s="425"/>
      <c r="N561" s="425"/>
      <c r="O561" s="425"/>
    </row>
    <row r="562" spans="9:15" ht="15">
      <c r="I562" s="454"/>
      <c r="J562" s="430"/>
      <c r="K562" s="430"/>
      <c r="L562" s="425"/>
      <c r="M562" s="425"/>
      <c r="N562" s="425"/>
      <c r="O562" s="425"/>
    </row>
    <row r="563" spans="9:15" ht="15">
      <c r="I563" s="454"/>
      <c r="J563" s="430"/>
      <c r="K563" s="430"/>
      <c r="L563" s="425"/>
      <c r="M563" s="425"/>
      <c r="N563" s="425"/>
      <c r="O563" s="425"/>
    </row>
    <row r="564" spans="9:15" ht="15">
      <c r="I564" s="454"/>
      <c r="J564" s="430"/>
      <c r="K564" s="430"/>
      <c r="L564" s="425"/>
      <c r="M564" s="425"/>
      <c r="N564" s="425"/>
      <c r="O564" s="425"/>
    </row>
    <row r="565" spans="9:15" ht="15">
      <c r="I565" s="454"/>
      <c r="J565" s="430"/>
      <c r="K565" s="430"/>
      <c r="L565" s="425"/>
      <c r="M565" s="425"/>
      <c r="N565" s="425"/>
      <c r="O565" s="425"/>
    </row>
    <row r="566" spans="9:15" ht="15">
      <c r="I566" s="454"/>
      <c r="J566" s="430"/>
      <c r="K566" s="430"/>
      <c r="L566" s="425"/>
      <c r="M566" s="425"/>
      <c r="N566" s="425"/>
      <c r="O566" s="425"/>
    </row>
    <row r="567" spans="9:15" ht="15">
      <c r="I567" s="454"/>
      <c r="J567" s="430"/>
      <c r="K567" s="430"/>
      <c r="L567" s="425"/>
      <c r="M567" s="425"/>
      <c r="N567" s="425"/>
      <c r="O567" s="425"/>
    </row>
    <row r="568" spans="9:15" ht="15">
      <c r="I568" s="454"/>
      <c r="J568" s="430"/>
      <c r="K568" s="430"/>
      <c r="L568" s="425"/>
      <c r="M568" s="425"/>
      <c r="N568" s="425"/>
      <c r="O568" s="425"/>
    </row>
    <row r="569" spans="9:15" ht="15">
      <c r="I569" s="454"/>
      <c r="J569" s="430"/>
      <c r="K569" s="430"/>
      <c r="L569" s="425"/>
      <c r="M569" s="425"/>
      <c r="N569" s="425"/>
      <c r="O569" s="425"/>
    </row>
    <row r="570" spans="9:15" ht="15">
      <c r="I570" s="454"/>
      <c r="J570" s="430"/>
      <c r="K570" s="430"/>
      <c r="L570" s="425"/>
      <c r="M570" s="425"/>
      <c r="N570" s="425"/>
      <c r="O570" s="425"/>
    </row>
    <row r="571" spans="9:15" ht="15">
      <c r="I571" s="454"/>
      <c r="J571" s="430"/>
      <c r="K571" s="430"/>
      <c r="L571" s="425"/>
      <c r="M571" s="425"/>
      <c r="N571" s="425"/>
      <c r="O571" s="425"/>
    </row>
    <row r="572" spans="9:15" ht="15">
      <c r="I572" s="454"/>
      <c r="J572" s="430"/>
      <c r="K572" s="430"/>
      <c r="L572" s="425"/>
      <c r="M572" s="425"/>
      <c r="N572" s="425"/>
      <c r="O572" s="425"/>
    </row>
    <row r="573" spans="9:15" ht="15">
      <c r="I573" s="454"/>
      <c r="J573" s="430"/>
      <c r="K573" s="430"/>
      <c r="L573" s="425"/>
      <c r="M573" s="425"/>
      <c r="N573" s="425"/>
      <c r="O573" s="425"/>
    </row>
    <row r="574" spans="9:15" ht="15">
      <c r="I574" s="454"/>
      <c r="J574" s="430"/>
      <c r="K574" s="430"/>
      <c r="L574" s="425"/>
      <c r="M574" s="425"/>
      <c r="N574" s="425"/>
      <c r="O574" s="425"/>
    </row>
    <row r="575" spans="9:15" ht="15">
      <c r="I575" s="454"/>
      <c r="J575" s="430"/>
      <c r="K575" s="430"/>
      <c r="L575" s="425"/>
      <c r="M575" s="425"/>
      <c r="N575" s="425"/>
      <c r="O575" s="425"/>
    </row>
    <row r="576" spans="9:15" ht="15">
      <c r="I576" s="454"/>
      <c r="J576" s="430"/>
      <c r="K576" s="430"/>
      <c r="L576" s="425"/>
      <c r="M576" s="425"/>
      <c r="N576" s="425"/>
      <c r="O576" s="425"/>
    </row>
    <row r="577" spans="9:15" ht="15">
      <c r="I577" s="454"/>
      <c r="J577" s="430"/>
      <c r="K577" s="430"/>
      <c r="L577" s="425"/>
      <c r="M577" s="425"/>
      <c r="N577" s="425"/>
      <c r="O577" s="425"/>
    </row>
    <row r="578" spans="9:15" ht="15">
      <c r="I578" s="454"/>
      <c r="J578" s="430"/>
      <c r="K578" s="430"/>
      <c r="L578" s="425"/>
      <c r="M578" s="425"/>
      <c r="N578" s="425"/>
      <c r="O578" s="425"/>
    </row>
    <row r="579" spans="9:15" ht="15">
      <c r="I579" s="454"/>
      <c r="J579" s="430"/>
      <c r="K579" s="430"/>
      <c r="L579" s="425"/>
      <c r="M579" s="425"/>
      <c r="N579" s="425"/>
      <c r="O579" s="425"/>
    </row>
    <row r="580" spans="9:15" ht="15">
      <c r="I580" s="454"/>
      <c r="J580" s="430"/>
      <c r="K580" s="430"/>
      <c r="L580" s="425"/>
      <c r="M580" s="425"/>
      <c r="N580" s="425"/>
      <c r="O580" s="425"/>
    </row>
    <row r="581" spans="9:15" ht="15">
      <c r="I581" s="454"/>
      <c r="J581" s="430"/>
      <c r="K581" s="430"/>
      <c r="L581" s="425"/>
      <c r="M581" s="425"/>
      <c r="N581" s="425"/>
      <c r="O581" s="425"/>
    </row>
    <row r="582" spans="9:15" ht="15">
      <c r="I582" s="454"/>
      <c r="J582" s="430"/>
      <c r="K582" s="430"/>
      <c r="L582" s="425"/>
      <c r="M582" s="425"/>
      <c r="N582" s="425"/>
      <c r="O582" s="425"/>
    </row>
    <row r="583" spans="9:15" ht="15">
      <c r="I583" s="454"/>
      <c r="J583" s="430"/>
      <c r="K583" s="430"/>
      <c r="L583" s="425"/>
      <c r="M583" s="425"/>
      <c r="N583" s="425"/>
      <c r="O583" s="425"/>
    </row>
    <row r="584" spans="9:15" ht="15">
      <c r="I584" s="454"/>
      <c r="J584" s="430"/>
      <c r="K584" s="430"/>
      <c r="L584" s="425"/>
      <c r="M584" s="425"/>
      <c r="N584" s="425"/>
      <c r="O584" s="425"/>
    </row>
    <row r="585" spans="9:15" ht="15">
      <c r="I585" s="454"/>
      <c r="J585" s="430"/>
      <c r="K585" s="430"/>
      <c r="L585" s="425"/>
      <c r="M585" s="425"/>
      <c r="N585" s="425"/>
      <c r="O585" s="425"/>
    </row>
    <row r="586" spans="9:15" ht="15">
      <c r="I586" s="454"/>
      <c r="J586" s="430"/>
      <c r="K586" s="430"/>
      <c r="L586" s="425"/>
      <c r="M586" s="425"/>
      <c r="N586" s="425"/>
      <c r="O586" s="425"/>
    </row>
    <row r="587" spans="9:15" ht="15">
      <c r="I587" s="454"/>
      <c r="J587" s="430"/>
      <c r="K587" s="430"/>
      <c r="L587" s="425"/>
      <c r="M587" s="425"/>
      <c r="N587" s="425"/>
      <c r="O587" s="425"/>
    </row>
    <row r="588" spans="9:15" ht="15">
      <c r="I588" s="454"/>
      <c r="J588" s="430"/>
      <c r="K588" s="430"/>
      <c r="L588" s="425"/>
      <c r="M588" s="425"/>
      <c r="N588" s="425"/>
      <c r="O588" s="425"/>
    </row>
    <row r="589" spans="9:15" ht="15">
      <c r="I589" s="454"/>
      <c r="J589" s="430"/>
      <c r="K589" s="430"/>
      <c r="L589" s="425"/>
      <c r="M589" s="425"/>
      <c r="N589" s="425"/>
      <c r="O589" s="425"/>
    </row>
    <row r="590" spans="9:15" ht="15">
      <c r="I590" s="454"/>
      <c r="J590" s="430"/>
      <c r="K590" s="430"/>
      <c r="L590" s="425"/>
      <c r="M590" s="425"/>
      <c r="N590" s="425"/>
      <c r="O590" s="425"/>
    </row>
    <row r="591" spans="9:15" ht="15">
      <c r="I591" s="454"/>
      <c r="J591" s="430"/>
      <c r="K591" s="430"/>
      <c r="L591" s="425"/>
      <c r="M591" s="425"/>
      <c r="N591" s="425"/>
      <c r="O591" s="425"/>
    </row>
    <row r="592" spans="9:15" ht="15">
      <c r="I592" s="454"/>
      <c r="J592" s="430"/>
      <c r="K592" s="430"/>
      <c r="L592" s="425"/>
      <c r="M592" s="425"/>
      <c r="N592" s="425"/>
      <c r="O592" s="425"/>
    </row>
    <row r="593" spans="9:15" ht="15">
      <c r="I593" s="454"/>
      <c r="J593" s="430"/>
      <c r="K593" s="430"/>
      <c r="L593" s="425"/>
      <c r="M593" s="425"/>
      <c r="N593" s="425"/>
      <c r="O593" s="425"/>
    </row>
    <row r="594" spans="9:15" ht="15">
      <c r="I594" s="454"/>
      <c r="J594" s="430"/>
      <c r="K594" s="430"/>
      <c r="L594" s="425"/>
      <c r="M594" s="425"/>
      <c r="N594" s="425"/>
      <c r="O594" s="425"/>
    </row>
    <row r="595" spans="9:15" ht="15">
      <c r="I595" s="454"/>
      <c r="J595" s="430"/>
      <c r="K595" s="430"/>
      <c r="L595" s="425"/>
      <c r="M595" s="425"/>
      <c r="N595" s="425"/>
      <c r="O595" s="425"/>
    </row>
    <row r="596" spans="9:15" ht="15">
      <c r="I596" s="454"/>
      <c r="J596" s="430"/>
      <c r="K596" s="430"/>
      <c r="L596" s="425"/>
      <c r="M596" s="425"/>
      <c r="N596" s="425"/>
      <c r="O596" s="425"/>
    </row>
    <row r="597" spans="9:15" ht="15">
      <c r="I597" s="454"/>
      <c r="J597" s="430"/>
      <c r="K597" s="430"/>
      <c r="L597" s="425"/>
      <c r="M597" s="425"/>
      <c r="N597" s="425"/>
      <c r="O597" s="425"/>
    </row>
    <row r="598" spans="9:15" ht="15">
      <c r="I598" s="454"/>
      <c r="J598" s="430"/>
      <c r="K598" s="430"/>
      <c r="L598" s="425"/>
      <c r="M598" s="425"/>
      <c r="N598" s="425"/>
      <c r="O598" s="425"/>
    </row>
    <row r="599" spans="9:15" ht="15">
      <c r="I599" s="454"/>
      <c r="J599" s="430"/>
      <c r="K599" s="430"/>
      <c r="L599" s="425"/>
      <c r="M599" s="425"/>
      <c r="N599" s="425"/>
      <c r="O599" s="425"/>
    </row>
    <row r="600" spans="9:15" ht="15">
      <c r="I600" s="454"/>
      <c r="J600" s="430"/>
      <c r="K600" s="430"/>
      <c r="L600" s="425"/>
      <c r="M600" s="425"/>
      <c r="N600" s="425"/>
      <c r="O600" s="425"/>
    </row>
    <row r="601" spans="9:15" ht="15">
      <c r="I601" s="454"/>
      <c r="J601" s="430"/>
      <c r="K601" s="430"/>
      <c r="L601" s="425"/>
      <c r="M601" s="425"/>
      <c r="N601" s="425"/>
      <c r="O601" s="425"/>
    </row>
    <row r="602" spans="9:15" ht="15">
      <c r="I602" s="454"/>
      <c r="J602" s="430"/>
      <c r="K602" s="430"/>
      <c r="L602" s="425"/>
      <c r="M602" s="425"/>
      <c r="N602" s="425"/>
      <c r="O602" s="425"/>
    </row>
    <row r="603" spans="9:15" ht="15">
      <c r="I603" s="454"/>
      <c r="J603" s="430"/>
      <c r="K603" s="430"/>
      <c r="L603" s="425"/>
      <c r="M603" s="425"/>
      <c r="N603" s="425"/>
      <c r="O603" s="425"/>
    </row>
    <row r="604" spans="9:15" ht="15">
      <c r="I604" s="454"/>
      <c r="J604" s="430"/>
      <c r="K604" s="430"/>
      <c r="L604" s="425"/>
      <c r="M604" s="425"/>
      <c r="N604" s="425"/>
      <c r="O604" s="425"/>
    </row>
    <row r="605" spans="9:15" ht="15">
      <c r="I605" s="454"/>
      <c r="J605" s="430"/>
      <c r="K605" s="430"/>
      <c r="L605" s="425"/>
      <c r="M605" s="425"/>
      <c r="N605" s="425"/>
      <c r="O605" s="425"/>
    </row>
    <row r="606" spans="9:15" ht="15">
      <c r="I606" s="454"/>
      <c r="J606" s="430"/>
      <c r="K606" s="430"/>
      <c r="L606" s="425"/>
      <c r="M606" s="425"/>
      <c r="N606" s="425"/>
      <c r="O606" s="425"/>
    </row>
    <row r="607" spans="9:15" ht="15">
      <c r="I607" s="454"/>
      <c r="J607" s="430"/>
      <c r="K607" s="430"/>
      <c r="L607" s="425"/>
      <c r="M607" s="425"/>
      <c r="N607" s="425"/>
      <c r="O607" s="425"/>
    </row>
    <row r="608" spans="9:15" ht="15">
      <c r="I608" s="454"/>
      <c r="J608" s="430"/>
      <c r="K608" s="430"/>
      <c r="L608" s="425"/>
      <c r="M608" s="425"/>
      <c r="N608" s="425"/>
      <c r="O608" s="425"/>
    </row>
    <row r="609" spans="9:15" ht="15">
      <c r="I609" s="454"/>
      <c r="J609" s="430"/>
      <c r="K609" s="430"/>
      <c r="L609" s="425"/>
      <c r="M609" s="425"/>
      <c r="N609" s="425"/>
      <c r="O609" s="425"/>
    </row>
    <row r="610" spans="9:15" ht="15">
      <c r="I610" s="454"/>
      <c r="J610" s="430"/>
      <c r="K610" s="430"/>
      <c r="L610" s="425"/>
      <c r="M610" s="425"/>
      <c r="N610" s="425"/>
      <c r="O610" s="425"/>
    </row>
    <row r="611" spans="9:15" ht="15">
      <c r="I611" s="454"/>
      <c r="J611" s="430"/>
      <c r="K611" s="430"/>
      <c r="L611" s="425"/>
      <c r="M611" s="425"/>
      <c r="N611" s="425"/>
      <c r="O611" s="425"/>
    </row>
    <row r="612" spans="9:15" ht="15">
      <c r="I612" s="454"/>
      <c r="J612" s="430"/>
      <c r="K612" s="430"/>
      <c r="L612" s="425"/>
      <c r="M612" s="425"/>
      <c r="N612" s="425"/>
      <c r="O612" s="425"/>
    </row>
    <row r="613" spans="9:15" ht="15">
      <c r="I613" s="454"/>
      <c r="J613" s="430"/>
      <c r="K613" s="430"/>
      <c r="L613" s="425"/>
      <c r="M613" s="425"/>
      <c r="N613" s="425"/>
      <c r="O613" s="425"/>
    </row>
    <row r="614" spans="9:15" ht="15">
      <c r="I614" s="454"/>
      <c r="J614" s="430"/>
      <c r="K614" s="430"/>
      <c r="L614" s="425"/>
      <c r="M614" s="425"/>
      <c r="N614" s="425"/>
      <c r="O614" s="425"/>
    </row>
    <row r="615" spans="9:15" ht="15">
      <c r="I615" s="454"/>
      <c r="J615" s="430"/>
      <c r="K615" s="430"/>
      <c r="L615" s="425"/>
      <c r="M615" s="425"/>
      <c r="N615" s="425"/>
      <c r="O615" s="425"/>
    </row>
    <row r="616" spans="9:15" ht="15">
      <c r="I616" s="454"/>
      <c r="J616" s="430"/>
      <c r="K616" s="430"/>
      <c r="L616" s="425"/>
      <c r="M616" s="425"/>
      <c r="N616" s="425"/>
      <c r="O616" s="425"/>
    </row>
    <row r="617" spans="9:15" ht="15">
      <c r="I617" s="454"/>
      <c r="J617" s="430"/>
      <c r="K617" s="430"/>
      <c r="L617" s="425"/>
      <c r="M617" s="425"/>
      <c r="N617" s="425"/>
      <c r="O617" s="425"/>
    </row>
    <row r="618" spans="9:15" ht="15">
      <c r="I618" s="454"/>
      <c r="J618" s="430"/>
      <c r="K618" s="430"/>
      <c r="L618" s="425"/>
      <c r="M618" s="425"/>
      <c r="N618" s="425"/>
      <c r="O618" s="425"/>
    </row>
    <row r="619" spans="9:15" ht="15">
      <c r="I619" s="454"/>
      <c r="J619" s="430"/>
      <c r="K619" s="430"/>
      <c r="L619" s="425"/>
      <c r="M619" s="425"/>
      <c r="N619" s="425"/>
      <c r="O619" s="425"/>
    </row>
    <row r="620" spans="9:15" ht="15">
      <c r="I620" s="454"/>
      <c r="J620" s="430"/>
      <c r="K620" s="430"/>
      <c r="L620" s="425"/>
      <c r="M620" s="425"/>
      <c r="N620" s="425"/>
      <c r="O620" s="425"/>
    </row>
    <row r="621" spans="9:15" ht="15">
      <c r="I621" s="454"/>
      <c r="J621" s="430"/>
      <c r="K621" s="430"/>
      <c r="L621" s="425"/>
      <c r="M621" s="425"/>
      <c r="N621" s="425"/>
      <c r="O621" s="425"/>
    </row>
    <row r="622" spans="9:15" ht="15">
      <c r="I622" s="454"/>
      <c r="J622" s="430"/>
      <c r="K622" s="430"/>
      <c r="L622" s="425"/>
      <c r="M622" s="425"/>
      <c r="N622" s="425"/>
      <c r="O622" s="425"/>
    </row>
    <row r="623" spans="9:15" ht="15">
      <c r="I623" s="454"/>
      <c r="J623" s="430"/>
      <c r="K623" s="430"/>
      <c r="L623" s="425"/>
      <c r="M623" s="425"/>
      <c r="N623" s="425"/>
      <c r="O623" s="425"/>
    </row>
    <row r="624" spans="9:15" ht="15">
      <c r="I624" s="454"/>
      <c r="J624" s="430"/>
      <c r="K624" s="430"/>
      <c r="L624" s="425"/>
      <c r="M624" s="425"/>
      <c r="N624" s="425"/>
      <c r="O624" s="425"/>
    </row>
    <row r="625" spans="9:15" ht="15">
      <c r="I625" s="454"/>
      <c r="J625" s="430"/>
      <c r="K625" s="430"/>
      <c r="L625" s="425"/>
      <c r="M625" s="425"/>
      <c r="N625" s="425"/>
      <c r="O625" s="425"/>
    </row>
    <row r="626" spans="9:15" ht="15">
      <c r="I626" s="454"/>
      <c r="J626" s="430"/>
      <c r="K626" s="430"/>
      <c r="L626" s="425"/>
      <c r="M626" s="425"/>
      <c r="N626" s="425"/>
      <c r="O626" s="425"/>
    </row>
    <row r="627" spans="9:15" ht="15">
      <c r="I627" s="454"/>
      <c r="J627" s="430"/>
      <c r="K627" s="430"/>
      <c r="L627" s="425"/>
      <c r="M627" s="425"/>
      <c r="N627" s="425"/>
      <c r="O627" s="425"/>
    </row>
    <row r="628" spans="9:15" ht="15">
      <c r="I628" s="454"/>
      <c r="J628" s="430"/>
      <c r="K628" s="430"/>
      <c r="L628" s="425"/>
      <c r="M628" s="425"/>
      <c r="N628" s="425"/>
      <c r="O628" s="425"/>
    </row>
    <row r="629" spans="9:15" ht="15">
      <c r="I629" s="454"/>
      <c r="J629" s="430"/>
      <c r="K629" s="430"/>
      <c r="L629" s="425"/>
      <c r="M629" s="425"/>
      <c r="N629" s="425"/>
      <c r="O629" s="425"/>
    </row>
    <row r="630" spans="9:15" ht="15">
      <c r="I630" s="454"/>
      <c r="J630" s="430"/>
      <c r="K630" s="430"/>
      <c r="L630" s="425"/>
      <c r="M630" s="425"/>
      <c r="N630" s="425"/>
      <c r="O630" s="425"/>
    </row>
    <row r="631" spans="9:15" ht="15">
      <c r="I631" s="454"/>
      <c r="J631" s="430"/>
      <c r="K631" s="430"/>
      <c r="L631" s="425"/>
      <c r="M631" s="425"/>
      <c r="N631" s="425"/>
      <c r="O631" s="425"/>
    </row>
    <row r="632" spans="9:15" ht="15">
      <c r="I632" s="454"/>
      <c r="J632" s="430"/>
      <c r="K632" s="430"/>
      <c r="L632" s="425"/>
      <c r="M632" s="425"/>
      <c r="N632" s="425"/>
      <c r="O632" s="425"/>
    </row>
    <row r="633" spans="9:15" ht="15">
      <c r="I633" s="454"/>
      <c r="J633" s="430"/>
      <c r="K633" s="430"/>
      <c r="L633" s="425"/>
      <c r="M633" s="425"/>
      <c r="N633" s="425"/>
      <c r="O633" s="425"/>
    </row>
    <row r="634" spans="9:15" ht="15">
      <c r="I634" s="454"/>
      <c r="J634" s="430"/>
      <c r="K634" s="430"/>
      <c r="L634" s="425"/>
      <c r="M634" s="425"/>
      <c r="N634" s="425"/>
      <c r="O634" s="425"/>
    </row>
    <row r="635" spans="9:15" ht="15">
      <c r="I635" s="454"/>
      <c r="J635" s="430"/>
      <c r="K635" s="430"/>
      <c r="L635" s="425"/>
      <c r="M635" s="425"/>
      <c r="N635" s="425"/>
      <c r="O635" s="425"/>
    </row>
    <row r="636" spans="9:15" ht="15">
      <c r="I636" s="454"/>
      <c r="J636" s="430"/>
      <c r="K636" s="430"/>
      <c r="L636" s="425"/>
      <c r="M636" s="425"/>
      <c r="N636" s="425"/>
      <c r="O636" s="425"/>
    </row>
    <row r="637" spans="9:15" ht="15">
      <c r="I637" s="454"/>
      <c r="J637" s="430"/>
      <c r="K637" s="430"/>
      <c r="L637" s="425"/>
      <c r="M637" s="425"/>
      <c r="N637" s="425"/>
      <c r="O637" s="425"/>
    </row>
    <row r="638" spans="9:15" ht="15">
      <c r="I638" s="454"/>
      <c r="J638" s="430"/>
      <c r="K638" s="430"/>
      <c r="L638" s="425"/>
      <c r="M638" s="425"/>
      <c r="N638" s="425"/>
      <c r="O638" s="425"/>
    </row>
    <row r="639" spans="9:15" ht="15">
      <c r="I639" s="454"/>
      <c r="J639" s="430"/>
      <c r="K639" s="430"/>
      <c r="L639" s="425"/>
      <c r="M639" s="425"/>
      <c r="N639" s="425"/>
      <c r="O639" s="425"/>
    </row>
    <row r="640" spans="9:15" ht="15">
      <c r="I640" s="454"/>
      <c r="J640" s="430"/>
      <c r="K640" s="430"/>
      <c r="L640" s="425"/>
      <c r="M640" s="425"/>
      <c r="N640" s="425"/>
      <c r="O640" s="425"/>
    </row>
    <row r="641" spans="9:15" ht="15">
      <c r="I641" s="454"/>
      <c r="J641" s="430"/>
      <c r="K641" s="430"/>
      <c r="L641" s="425"/>
      <c r="M641" s="425"/>
      <c r="N641" s="425"/>
      <c r="O641" s="425"/>
    </row>
    <row r="642" spans="9:15" ht="15">
      <c r="I642" s="454"/>
      <c r="J642" s="430"/>
      <c r="K642" s="430"/>
      <c r="L642" s="425"/>
      <c r="M642" s="425"/>
      <c r="N642" s="425"/>
      <c r="O642" s="425"/>
    </row>
    <row r="643" spans="9:15" ht="15">
      <c r="I643" s="454"/>
      <c r="J643" s="430"/>
      <c r="K643" s="430"/>
      <c r="L643" s="425"/>
      <c r="M643" s="425"/>
      <c r="N643" s="425"/>
      <c r="O643" s="425"/>
    </row>
    <row r="644" spans="9:15" ht="15">
      <c r="I644" s="454"/>
      <c r="J644" s="430"/>
      <c r="K644" s="430"/>
      <c r="L644" s="425"/>
      <c r="M644" s="425"/>
      <c r="N644" s="425"/>
      <c r="O644" s="425"/>
    </row>
    <row r="645" spans="9:15" ht="15">
      <c r="I645" s="454"/>
      <c r="J645" s="430"/>
      <c r="K645" s="430"/>
      <c r="L645" s="425"/>
      <c r="M645" s="425"/>
      <c r="N645" s="425"/>
      <c r="O645" s="425"/>
    </row>
    <row r="646" spans="9:15" ht="15">
      <c r="I646" s="454"/>
      <c r="J646" s="430"/>
      <c r="K646" s="430"/>
      <c r="L646" s="425"/>
      <c r="M646" s="425"/>
      <c r="N646" s="425"/>
      <c r="O646" s="425"/>
    </row>
    <row r="647" spans="9:15" ht="15">
      <c r="I647" s="454"/>
      <c r="J647" s="430"/>
      <c r="K647" s="430"/>
      <c r="L647" s="425"/>
      <c r="M647" s="425"/>
      <c r="N647" s="425"/>
      <c r="O647" s="425"/>
    </row>
    <row r="648" spans="9:15" ht="15">
      <c r="I648" s="454"/>
      <c r="J648" s="430"/>
      <c r="K648" s="430"/>
      <c r="L648" s="425"/>
      <c r="M648" s="425"/>
      <c r="N648" s="425"/>
      <c r="O648" s="425"/>
    </row>
    <row r="649" spans="9:15" ht="15">
      <c r="I649" s="454"/>
      <c r="J649" s="430"/>
      <c r="K649" s="430"/>
      <c r="L649" s="425"/>
      <c r="M649" s="425"/>
      <c r="N649" s="425"/>
      <c r="O649" s="425"/>
    </row>
    <row r="650" spans="9:15" ht="15">
      <c r="I650" s="454"/>
      <c r="J650" s="430"/>
      <c r="K650" s="430"/>
      <c r="L650" s="425"/>
      <c r="M650" s="425"/>
      <c r="N650" s="425"/>
      <c r="O650" s="425"/>
    </row>
    <row r="651" spans="9:15" ht="15">
      <c r="I651" s="454"/>
      <c r="J651" s="430"/>
      <c r="K651" s="430"/>
      <c r="L651" s="425"/>
      <c r="M651" s="425"/>
      <c r="N651" s="425"/>
      <c r="O651" s="425"/>
    </row>
    <row r="652" spans="9:15" ht="15">
      <c r="I652" s="454"/>
      <c r="J652" s="430"/>
      <c r="K652" s="430"/>
      <c r="L652" s="425"/>
      <c r="M652" s="425"/>
      <c r="N652" s="425"/>
      <c r="O652" s="425"/>
    </row>
    <row r="653" spans="9:15" ht="15">
      <c r="I653" s="454"/>
      <c r="J653" s="430"/>
      <c r="K653" s="430"/>
      <c r="L653" s="425"/>
      <c r="M653" s="425"/>
      <c r="N653" s="425"/>
      <c r="O653" s="425"/>
    </row>
    <row r="654" spans="9:15" ht="15">
      <c r="I654" s="454"/>
      <c r="J654" s="430"/>
      <c r="K654" s="430"/>
      <c r="L654" s="425"/>
      <c r="M654" s="425"/>
      <c r="N654" s="425"/>
      <c r="O654" s="425"/>
    </row>
    <row r="655" spans="9:15" ht="15">
      <c r="I655" s="454"/>
      <c r="J655" s="430"/>
      <c r="K655" s="430"/>
      <c r="L655" s="425"/>
      <c r="M655" s="425"/>
      <c r="N655" s="425"/>
      <c r="O655" s="425"/>
    </row>
    <row r="656" spans="9:15" ht="15">
      <c r="I656" s="454"/>
      <c r="J656" s="430"/>
      <c r="K656" s="430"/>
      <c r="L656" s="425"/>
      <c r="M656" s="425"/>
      <c r="N656" s="425"/>
      <c r="O656" s="425"/>
    </row>
    <row r="657" spans="9:15" ht="15">
      <c r="I657" s="454"/>
      <c r="J657" s="430"/>
      <c r="K657" s="430"/>
      <c r="L657" s="425"/>
      <c r="M657" s="425"/>
      <c r="N657" s="425"/>
      <c r="O657" s="425"/>
    </row>
    <row r="658" spans="9:15" ht="15">
      <c r="I658" s="454"/>
      <c r="J658" s="430"/>
      <c r="K658" s="430"/>
      <c r="L658" s="425"/>
      <c r="M658" s="425"/>
      <c r="N658" s="425"/>
      <c r="O658" s="425"/>
    </row>
    <row r="659" spans="9:15" ht="15">
      <c r="I659" s="454"/>
      <c r="J659" s="430"/>
      <c r="K659" s="430"/>
      <c r="L659" s="425"/>
      <c r="M659" s="425"/>
      <c r="N659" s="425"/>
      <c r="O659" s="425"/>
    </row>
    <row r="660" spans="9:15" ht="15">
      <c r="I660" s="454"/>
      <c r="J660" s="430"/>
      <c r="K660" s="430"/>
      <c r="L660" s="425"/>
      <c r="M660" s="425"/>
      <c r="N660" s="425"/>
      <c r="O660" s="425"/>
    </row>
    <row r="661" spans="9:15" ht="15">
      <c r="I661" s="454"/>
      <c r="J661" s="430"/>
      <c r="K661" s="430"/>
      <c r="L661" s="425"/>
      <c r="M661" s="425"/>
      <c r="N661" s="425"/>
      <c r="O661" s="425"/>
    </row>
    <row r="662" spans="9:15" ht="15">
      <c r="I662" s="454"/>
      <c r="J662" s="430"/>
      <c r="K662" s="430"/>
      <c r="L662" s="425"/>
      <c r="M662" s="425"/>
      <c r="N662" s="425"/>
      <c r="O662" s="425"/>
    </row>
    <row r="663" spans="9:15" ht="15">
      <c r="I663" s="454"/>
      <c r="J663" s="430"/>
      <c r="K663" s="430"/>
      <c r="L663" s="425"/>
      <c r="M663" s="425"/>
      <c r="N663" s="425"/>
      <c r="O663" s="425"/>
    </row>
    <row r="664" spans="9:15" ht="15">
      <c r="I664" s="454"/>
      <c r="J664" s="430"/>
      <c r="K664" s="430"/>
      <c r="L664" s="425"/>
      <c r="M664" s="425"/>
      <c r="N664" s="425"/>
      <c r="O664" s="425"/>
    </row>
    <row r="665" spans="9:15" ht="15">
      <c r="I665" s="454"/>
      <c r="J665" s="430"/>
      <c r="K665" s="430"/>
      <c r="L665" s="425"/>
      <c r="M665" s="425"/>
      <c r="N665" s="425"/>
      <c r="O665" s="425"/>
    </row>
    <row r="666" spans="9:15" ht="15">
      <c r="I666" s="454"/>
      <c r="J666" s="430"/>
      <c r="K666" s="430"/>
      <c r="L666" s="425"/>
      <c r="M666" s="425"/>
      <c r="N666" s="425"/>
      <c r="O666" s="425"/>
    </row>
    <row r="667" spans="9:15" ht="15">
      <c r="I667" s="454"/>
      <c r="J667" s="430"/>
      <c r="K667" s="430"/>
      <c r="L667" s="425"/>
      <c r="M667" s="425"/>
      <c r="N667" s="425"/>
      <c r="O667" s="425"/>
    </row>
    <row r="668" spans="9:15" ht="15">
      <c r="I668" s="454"/>
      <c r="J668" s="430"/>
      <c r="K668" s="430"/>
      <c r="L668" s="425"/>
      <c r="M668" s="425"/>
      <c r="N668" s="425"/>
      <c r="O668" s="425"/>
    </row>
    <row r="669" spans="9:15" ht="15">
      <c r="I669" s="454"/>
      <c r="J669" s="430"/>
      <c r="K669" s="430"/>
      <c r="L669" s="425"/>
      <c r="M669" s="425"/>
      <c r="N669" s="425"/>
      <c r="O669" s="425"/>
    </row>
    <row r="670" spans="9:15" ht="15">
      <c r="I670" s="454"/>
      <c r="J670" s="430"/>
      <c r="K670" s="430"/>
      <c r="L670" s="425"/>
      <c r="M670" s="425"/>
      <c r="N670" s="425"/>
      <c r="O670" s="425"/>
    </row>
    <row r="671" spans="9:15" ht="15">
      <c r="I671" s="454"/>
      <c r="J671" s="430"/>
      <c r="K671" s="430"/>
      <c r="L671" s="425"/>
      <c r="M671" s="425"/>
      <c r="N671" s="425"/>
      <c r="O671" s="425"/>
    </row>
    <row r="672" spans="9:15" ht="15">
      <c r="I672" s="454"/>
      <c r="J672" s="430"/>
      <c r="K672" s="430"/>
      <c r="L672" s="425"/>
      <c r="M672" s="425"/>
      <c r="N672" s="425"/>
      <c r="O672" s="425"/>
    </row>
    <row r="673" spans="9:15" ht="15">
      <c r="I673" s="454"/>
      <c r="J673" s="430"/>
      <c r="K673" s="430"/>
      <c r="L673" s="425"/>
      <c r="M673" s="425"/>
      <c r="N673" s="425"/>
      <c r="O673" s="425"/>
    </row>
    <row r="674" spans="9:15" ht="15">
      <c r="I674" s="454"/>
      <c r="J674" s="430"/>
      <c r="K674" s="430"/>
      <c r="L674" s="425"/>
      <c r="M674" s="425"/>
      <c r="N674" s="425"/>
      <c r="O674" s="425"/>
    </row>
    <row r="675" spans="9:15" ht="15">
      <c r="I675" s="454"/>
      <c r="J675" s="430"/>
      <c r="K675" s="430"/>
      <c r="L675" s="425"/>
      <c r="M675" s="425"/>
      <c r="N675" s="425"/>
      <c r="O675" s="425"/>
    </row>
    <row r="676" spans="9:15" ht="15">
      <c r="I676" s="454"/>
      <c r="J676" s="430"/>
      <c r="K676" s="430"/>
      <c r="L676" s="425"/>
      <c r="M676" s="425"/>
      <c r="N676" s="425"/>
      <c r="O676" s="425"/>
    </row>
    <row r="677" spans="9:15" ht="15">
      <c r="I677" s="454"/>
      <c r="J677" s="430"/>
      <c r="K677" s="430"/>
      <c r="L677" s="425"/>
      <c r="M677" s="425"/>
      <c r="N677" s="425"/>
      <c r="O677" s="425"/>
    </row>
    <row r="678" spans="9:15" ht="15">
      <c r="I678" s="454"/>
      <c r="J678" s="430"/>
      <c r="K678" s="430"/>
      <c r="L678" s="425"/>
      <c r="M678" s="425"/>
      <c r="N678" s="425"/>
      <c r="O678" s="425"/>
    </row>
    <row r="679" spans="9:15" ht="15">
      <c r="I679" s="454"/>
      <c r="J679" s="430"/>
      <c r="K679" s="430"/>
      <c r="L679" s="425"/>
      <c r="M679" s="425"/>
      <c r="N679" s="425"/>
      <c r="O679" s="425"/>
    </row>
    <row r="680" spans="9:15" ht="15">
      <c r="I680" s="454"/>
      <c r="J680" s="430"/>
      <c r="K680" s="430"/>
      <c r="L680" s="425"/>
      <c r="M680" s="425"/>
      <c r="N680" s="425"/>
      <c r="O680" s="425"/>
    </row>
    <row r="681" spans="9:15" ht="15">
      <c r="I681" s="454"/>
      <c r="J681" s="430"/>
      <c r="K681" s="430"/>
      <c r="L681" s="425"/>
      <c r="M681" s="425"/>
      <c r="N681" s="425"/>
      <c r="O681" s="425"/>
    </row>
    <row r="682" spans="9:15" ht="15">
      <c r="I682" s="454"/>
      <c r="J682" s="430"/>
      <c r="K682" s="430"/>
      <c r="L682" s="425"/>
      <c r="M682" s="425"/>
      <c r="N682" s="425"/>
      <c r="O682" s="425"/>
    </row>
    <row r="683" spans="9:15" ht="15">
      <c r="I683" s="454"/>
      <c r="J683" s="430"/>
      <c r="K683" s="430"/>
      <c r="L683" s="425"/>
      <c r="M683" s="425"/>
      <c r="N683" s="425"/>
      <c r="O683" s="425"/>
    </row>
    <row r="684" spans="9:15" ht="15">
      <c r="I684" s="454"/>
      <c r="J684" s="430"/>
      <c r="K684" s="430"/>
      <c r="L684" s="425"/>
      <c r="M684" s="425"/>
      <c r="N684" s="425"/>
      <c r="O684" s="425"/>
    </row>
    <row r="685" spans="9:15" ht="15">
      <c r="I685" s="454"/>
      <c r="J685" s="430"/>
      <c r="K685" s="430"/>
      <c r="L685" s="425"/>
      <c r="M685" s="425"/>
      <c r="N685" s="425"/>
      <c r="O685" s="425"/>
    </row>
    <row r="686" spans="9:15" ht="15">
      <c r="I686" s="454"/>
      <c r="J686" s="430"/>
      <c r="K686" s="430"/>
      <c r="L686" s="425"/>
      <c r="M686" s="425"/>
      <c r="N686" s="425"/>
      <c r="O686" s="425"/>
    </row>
    <row r="687" spans="9:15" ht="15">
      <c r="I687" s="454"/>
      <c r="J687" s="430"/>
      <c r="K687" s="430"/>
      <c r="L687" s="425"/>
      <c r="M687" s="425"/>
      <c r="N687" s="425"/>
      <c r="O687" s="425"/>
    </row>
    <row r="688" spans="9:15" ht="15">
      <c r="I688" s="454"/>
      <c r="J688" s="430"/>
      <c r="K688" s="430"/>
      <c r="L688" s="425"/>
      <c r="M688" s="425"/>
      <c r="N688" s="425"/>
      <c r="O688" s="425"/>
    </row>
    <row r="689" spans="9:15" ht="15">
      <c r="I689" s="454"/>
      <c r="J689" s="430"/>
      <c r="K689" s="430"/>
      <c r="L689" s="425"/>
      <c r="M689" s="425"/>
      <c r="N689" s="425"/>
      <c r="O689" s="425"/>
    </row>
    <row r="690" spans="9:15" ht="15">
      <c r="I690" s="454"/>
      <c r="J690" s="430"/>
      <c r="K690" s="430"/>
      <c r="L690" s="425"/>
      <c r="M690" s="425"/>
      <c r="N690" s="425"/>
      <c r="O690" s="425"/>
    </row>
    <row r="691" spans="9:15" ht="15">
      <c r="I691" s="454"/>
      <c r="J691" s="430"/>
      <c r="K691" s="430"/>
      <c r="L691" s="425"/>
      <c r="M691" s="425"/>
      <c r="N691" s="425"/>
      <c r="O691" s="425"/>
    </row>
    <row r="692" spans="9:15" ht="15">
      <c r="I692" s="454"/>
      <c r="J692" s="430"/>
      <c r="K692" s="430"/>
      <c r="L692" s="425"/>
      <c r="M692" s="425"/>
      <c r="N692" s="425"/>
      <c r="O692" s="425"/>
    </row>
    <row r="693" spans="9:15" ht="15">
      <c r="I693" s="454"/>
      <c r="J693" s="430"/>
      <c r="K693" s="430"/>
      <c r="L693" s="425"/>
      <c r="M693" s="425"/>
      <c r="N693" s="425"/>
      <c r="O693" s="425"/>
    </row>
    <row r="694" spans="9:15" ht="15">
      <c r="I694" s="454"/>
      <c r="J694" s="430"/>
      <c r="K694" s="430"/>
      <c r="L694" s="425"/>
      <c r="M694" s="425"/>
      <c r="N694" s="425"/>
      <c r="O694" s="425"/>
    </row>
    <row r="695" spans="9:15" ht="15">
      <c r="I695" s="454"/>
      <c r="J695" s="430"/>
      <c r="K695" s="430"/>
      <c r="L695" s="425"/>
      <c r="M695" s="425"/>
      <c r="N695" s="425"/>
      <c r="O695" s="425"/>
    </row>
    <row r="696" spans="9:15" ht="15">
      <c r="I696" s="454"/>
      <c r="J696" s="430"/>
      <c r="K696" s="430"/>
      <c r="L696" s="425"/>
      <c r="M696" s="425"/>
      <c r="N696" s="425"/>
      <c r="O696" s="425"/>
    </row>
    <row r="697" spans="9:15" ht="15">
      <c r="I697" s="454"/>
      <c r="J697" s="430"/>
      <c r="K697" s="430"/>
      <c r="L697" s="425"/>
      <c r="M697" s="425"/>
      <c r="N697" s="425"/>
      <c r="O697" s="425"/>
    </row>
    <row r="698" spans="9:15" ht="15">
      <c r="I698" s="454"/>
      <c r="J698" s="430"/>
      <c r="K698" s="430"/>
      <c r="L698" s="425"/>
      <c r="M698" s="425"/>
      <c r="N698" s="425"/>
      <c r="O698" s="425"/>
    </row>
    <row r="699" spans="9:15" ht="15">
      <c r="I699" s="454"/>
      <c r="J699" s="430"/>
      <c r="K699" s="430"/>
      <c r="L699" s="425"/>
      <c r="M699" s="425"/>
      <c r="N699" s="425"/>
      <c r="O699" s="425"/>
    </row>
    <row r="700" spans="9:15" ht="15">
      <c r="I700" s="454"/>
      <c r="J700" s="430"/>
      <c r="K700" s="430"/>
      <c r="L700" s="425"/>
      <c r="M700" s="425"/>
      <c r="N700" s="425"/>
      <c r="O700" s="425"/>
    </row>
    <row r="701" spans="9:15" ht="15">
      <c r="I701" s="454"/>
      <c r="J701" s="430"/>
      <c r="K701" s="430"/>
      <c r="L701" s="425"/>
      <c r="M701" s="425"/>
      <c r="N701" s="425"/>
      <c r="O701" s="425"/>
    </row>
    <row r="702" spans="9:15" ht="15">
      <c r="I702" s="454"/>
      <c r="J702" s="430"/>
      <c r="K702" s="430"/>
      <c r="L702" s="425"/>
      <c r="M702" s="425"/>
      <c r="N702" s="425"/>
      <c r="O702" s="425"/>
    </row>
    <row r="703" spans="9:15" ht="15">
      <c r="I703" s="454"/>
      <c r="J703" s="430"/>
      <c r="K703" s="430"/>
      <c r="L703" s="425"/>
      <c r="M703" s="425"/>
      <c r="N703" s="425"/>
      <c r="O703" s="425"/>
    </row>
    <row r="704" spans="9:15" ht="15">
      <c r="I704" s="454"/>
      <c r="J704" s="430"/>
      <c r="K704" s="430"/>
      <c r="L704" s="425"/>
      <c r="M704" s="425"/>
      <c r="N704" s="425"/>
      <c r="O704" s="425"/>
    </row>
    <row r="705" spans="9:15" ht="15">
      <c r="I705" s="454"/>
      <c r="J705" s="430"/>
      <c r="K705" s="430"/>
      <c r="L705" s="425"/>
      <c r="M705" s="425"/>
      <c r="N705" s="425"/>
      <c r="O705" s="425"/>
    </row>
    <row r="706" spans="9:15" ht="15">
      <c r="I706" s="454"/>
      <c r="J706" s="430"/>
      <c r="K706" s="430"/>
      <c r="L706" s="425"/>
      <c r="M706" s="425"/>
      <c r="N706" s="425"/>
      <c r="O706" s="425"/>
    </row>
    <row r="707" spans="9:15" ht="15">
      <c r="I707" s="454"/>
      <c r="J707" s="430"/>
      <c r="K707" s="430"/>
      <c r="L707" s="425"/>
      <c r="M707" s="425"/>
      <c r="N707" s="425"/>
      <c r="O707" s="425"/>
    </row>
    <row r="708" spans="9:15" ht="15">
      <c r="I708" s="454"/>
      <c r="J708" s="430"/>
      <c r="K708" s="430"/>
      <c r="L708" s="425"/>
      <c r="M708" s="425"/>
      <c r="N708" s="425"/>
      <c r="O708" s="425"/>
    </row>
    <row r="709" spans="9:15" ht="15">
      <c r="I709" s="454"/>
      <c r="J709" s="430"/>
      <c r="K709" s="430"/>
      <c r="L709" s="425"/>
      <c r="M709" s="425"/>
      <c r="N709" s="425"/>
      <c r="O709" s="425"/>
    </row>
    <row r="710" spans="9:15" ht="15">
      <c r="I710" s="454"/>
      <c r="J710" s="430"/>
      <c r="K710" s="430"/>
      <c r="L710" s="425"/>
      <c r="M710" s="425"/>
      <c r="N710" s="425"/>
      <c r="O710" s="425"/>
    </row>
    <row r="711" spans="9:15" ht="15">
      <c r="I711" s="454"/>
      <c r="J711" s="430"/>
      <c r="K711" s="430"/>
      <c r="L711" s="425"/>
      <c r="M711" s="425"/>
      <c r="N711" s="425"/>
      <c r="O711" s="425"/>
    </row>
    <row r="712" spans="9:15" ht="15">
      <c r="I712" s="454"/>
      <c r="J712" s="430"/>
      <c r="K712" s="430"/>
      <c r="L712" s="425"/>
      <c r="M712" s="425"/>
      <c r="N712" s="425"/>
      <c r="O712" s="425"/>
    </row>
    <row r="713" spans="9:15" ht="15">
      <c r="I713" s="454"/>
      <c r="J713" s="430"/>
      <c r="K713" s="430"/>
      <c r="L713" s="425"/>
      <c r="M713" s="425"/>
      <c r="N713" s="425"/>
      <c r="O713" s="425"/>
    </row>
    <row r="714" spans="9:15" ht="15">
      <c r="I714" s="454"/>
      <c r="J714" s="430"/>
      <c r="K714" s="430"/>
      <c r="L714" s="425"/>
      <c r="M714" s="425"/>
      <c r="N714" s="425"/>
      <c r="O714" s="425"/>
    </row>
    <row r="715" spans="9:15" ht="15">
      <c r="I715" s="454"/>
      <c r="J715" s="430"/>
      <c r="K715" s="430"/>
      <c r="L715" s="425"/>
      <c r="M715" s="425"/>
      <c r="N715" s="425"/>
      <c r="O715" s="425"/>
    </row>
    <row r="716" spans="9:15" ht="15">
      <c r="I716" s="454"/>
      <c r="J716" s="430"/>
      <c r="K716" s="430"/>
      <c r="L716" s="425"/>
      <c r="M716" s="425"/>
      <c r="N716" s="425"/>
      <c r="O716" s="425"/>
    </row>
    <row r="717" spans="9:15" ht="15">
      <c r="I717" s="454"/>
      <c r="J717" s="430"/>
      <c r="K717" s="430"/>
      <c r="L717" s="425"/>
      <c r="M717" s="425"/>
      <c r="N717" s="425"/>
      <c r="O717" s="425"/>
    </row>
    <row r="718" spans="9:15" ht="15">
      <c r="I718" s="454"/>
      <c r="J718" s="430"/>
      <c r="K718" s="430"/>
      <c r="L718" s="425"/>
      <c r="M718" s="425"/>
      <c r="N718" s="425"/>
      <c r="O718" s="425"/>
    </row>
    <row r="719" spans="9:15" ht="15">
      <c r="I719" s="454"/>
      <c r="J719" s="430"/>
      <c r="K719" s="430"/>
      <c r="L719" s="425"/>
      <c r="M719" s="425"/>
      <c r="N719" s="425"/>
      <c r="O719" s="425"/>
    </row>
    <row r="720" spans="9:15" ht="15">
      <c r="I720" s="454"/>
      <c r="J720" s="430"/>
      <c r="K720" s="430"/>
      <c r="L720" s="425"/>
      <c r="M720" s="425"/>
      <c r="N720" s="425"/>
      <c r="O720" s="425"/>
    </row>
    <row r="721" spans="9:15" ht="15">
      <c r="I721" s="454"/>
      <c r="J721" s="430"/>
      <c r="K721" s="430"/>
      <c r="L721" s="425"/>
      <c r="M721" s="425"/>
      <c r="N721" s="425"/>
      <c r="O721" s="425"/>
    </row>
    <row r="722" spans="9:15" ht="15">
      <c r="I722" s="454"/>
      <c r="J722" s="430"/>
      <c r="K722" s="430"/>
      <c r="L722" s="425"/>
      <c r="M722" s="425"/>
      <c r="N722" s="425"/>
      <c r="O722" s="425"/>
    </row>
    <row r="723" spans="9:15" ht="15">
      <c r="I723" s="454"/>
      <c r="J723" s="430"/>
      <c r="K723" s="430"/>
      <c r="L723" s="425"/>
      <c r="M723" s="425"/>
      <c r="N723" s="425"/>
      <c r="O723" s="425"/>
    </row>
    <row r="724" spans="9:15" ht="15">
      <c r="I724" s="454"/>
      <c r="J724" s="430"/>
      <c r="K724" s="430"/>
      <c r="L724" s="425"/>
      <c r="M724" s="425"/>
      <c r="N724" s="425"/>
      <c r="O724" s="425"/>
    </row>
    <row r="725" spans="9:15" ht="15">
      <c r="I725" s="454"/>
      <c r="J725" s="430"/>
      <c r="K725" s="430"/>
      <c r="L725" s="425"/>
      <c r="M725" s="425"/>
      <c r="N725" s="425"/>
      <c r="O725" s="425"/>
    </row>
    <row r="726" spans="9:15" ht="15">
      <c r="I726" s="454"/>
      <c r="J726" s="430"/>
      <c r="K726" s="430"/>
      <c r="L726" s="425"/>
      <c r="M726" s="425"/>
      <c r="N726" s="425"/>
      <c r="O726" s="425"/>
    </row>
    <row r="727" spans="9:15" ht="15">
      <c r="I727" s="454"/>
      <c r="J727" s="430"/>
      <c r="K727" s="430"/>
      <c r="L727" s="425"/>
      <c r="M727" s="425"/>
      <c r="N727" s="425"/>
      <c r="O727" s="425"/>
    </row>
    <row r="728" spans="9:15" ht="15">
      <c r="I728" s="454"/>
      <c r="J728" s="430"/>
      <c r="K728" s="430"/>
      <c r="L728" s="425"/>
      <c r="M728" s="425"/>
      <c r="N728" s="425"/>
      <c r="O728" s="425"/>
    </row>
    <row r="729" spans="9:15" ht="15">
      <c r="I729" s="454"/>
      <c r="J729" s="430"/>
      <c r="K729" s="430"/>
      <c r="L729" s="425"/>
      <c r="M729" s="425"/>
      <c r="N729" s="425"/>
      <c r="O729" s="425"/>
    </row>
    <row r="730" spans="9:15" ht="15">
      <c r="I730" s="454"/>
      <c r="J730" s="430"/>
      <c r="K730" s="430"/>
      <c r="L730" s="425"/>
      <c r="M730" s="425"/>
      <c r="N730" s="425"/>
      <c r="O730" s="425"/>
    </row>
    <row r="731" spans="9:15" ht="15">
      <c r="I731" s="454"/>
      <c r="J731" s="430"/>
      <c r="K731" s="430"/>
      <c r="L731" s="425"/>
      <c r="M731" s="425"/>
      <c r="N731" s="425"/>
      <c r="O731" s="425"/>
    </row>
    <row r="732" spans="9:15" ht="15">
      <c r="I732" s="454"/>
      <c r="J732" s="430"/>
      <c r="K732" s="430"/>
      <c r="L732" s="425"/>
      <c r="M732" s="425"/>
      <c r="N732" s="425"/>
      <c r="O732" s="425"/>
    </row>
    <row r="733" spans="9:15" ht="15">
      <c r="I733" s="454"/>
      <c r="J733" s="430"/>
      <c r="K733" s="430"/>
      <c r="L733" s="425"/>
      <c r="M733" s="425"/>
      <c r="N733" s="425"/>
      <c r="O733" s="425"/>
    </row>
    <row r="734" spans="9:15" ht="15">
      <c r="I734" s="454"/>
      <c r="J734" s="430"/>
      <c r="K734" s="430"/>
      <c r="L734" s="425"/>
      <c r="M734" s="425"/>
      <c r="N734" s="425"/>
      <c r="O734" s="425"/>
    </row>
    <row r="735" spans="9:15" ht="15">
      <c r="I735" s="454"/>
      <c r="J735" s="430"/>
      <c r="K735" s="430"/>
      <c r="L735" s="425"/>
      <c r="M735" s="425"/>
      <c r="N735" s="425"/>
      <c r="O735" s="425"/>
    </row>
    <row r="736" spans="9:15" ht="15">
      <c r="I736" s="454"/>
      <c r="J736" s="430"/>
      <c r="K736" s="430"/>
      <c r="L736" s="425"/>
      <c r="M736" s="425"/>
      <c r="N736" s="425"/>
      <c r="O736" s="425"/>
    </row>
    <row r="737" spans="9:15" ht="15">
      <c r="I737" s="454"/>
      <c r="J737" s="430"/>
      <c r="K737" s="430"/>
      <c r="L737" s="425"/>
      <c r="M737" s="425"/>
      <c r="N737" s="425"/>
      <c r="O737" s="425"/>
    </row>
    <row r="738" spans="9:15" ht="15">
      <c r="I738" s="454"/>
      <c r="J738" s="430"/>
      <c r="K738" s="430"/>
      <c r="L738" s="425"/>
      <c r="M738" s="425"/>
      <c r="N738" s="425"/>
      <c r="O738" s="425"/>
    </row>
    <row r="739" spans="9:15" ht="15">
      <c r="I739" s="454"/>
      <c r="J739" s="430"/>
      <c r="K739" s="430"/>
      <c r="L739" s="425"/>
      <c r="M739" s="425"/>
      <c r="N739" s="425"/>
      <c r="O739" s="425"/>
    </row>
    <row r="740" spans="9:15" ht="15">
      <c r="I740" s="454"/>
      <c r="J740" s="430"/>
      <c r="K740" s="430"/>
      <c r="L740" s="425"/>
      <c r="M740" s="425"/>
      <c r="N740" s="425"/>
      <c r="O740" s="425"/>
    </row>
    <row r="741" spans="9:15" ht="15">
      <c r="I741" s="454"/>
      <c r="J741" s="430"/>
      <c r="K741" s="430"/>
      <c r="L741" s="425"/>
      <c r="M741" s="425"/>
      <c r="N741" s="425"/>
      <c r="O741" s="425"/>
    </row>
    <row r="742" spans="9:15" ht="15">
      <c r="I742" s="454"/>
      <c r="J742" s="430"/>
      <c r="K742" s="430"/>
      <c r="L742" s="425"/>
      <c r="M742" s="425"/>
      <c r="N742" s="425"/>
      <c r="O742" s="425"/>
    </row>
    <row r="743" spans="9:15" ht="15">
      <c r="I743" s="454"/>
      <c r="J743" s="430"/>
      <c r="K743" s="430"/>
      <c r="L743" s="425"/>
      <c r="M743" s="425"/>
      <c r="N743" s="425"/>
      <c r="O743" s="425"/>
    </row>
    <row r="744" spans="9:15" ht="15">
      <c r="I744" s="454"/>
      <c r="J744" s="430"/>
      <c r="K744" s="430"/>
      <c r="L744" s="425"/>
      <c r="M744" s="425"/>
      <c r="N744" s="425"/>
      <c r="O744" s="425"/>
    </row>
    <row r="745" spans="9:15" ht="15">
      <c r="I745" s="454"/>
      <c r="J745" s="430"/>
      <c r="K745" s="430"/>
      <c r="L745" s="425"/>
      <c r="M745" s="425"/>
      <c r="N745" s="425"/>
      <c r="O745" s="425"/>
    </row>
    <row r="746" spans="9:15" ht="15">
      <c r="I746" s="454"/>
      <c r="J746" s="430"/>
      <c r="K746" s="430"/>
      <c r="L746" s="425"/>
      <c r="M746" s="425"/>
      <c r="N746" s="425"/>
      <c r="O746" s="425"/>
    </row>
    <row r="747" spans="9:15" ht="15">
      <c r="I747" s="454"/>
      <c r="J747" s="430"/>
      <c r="K747" s="430"/>
      <c r="L747" s="425"/>
      <c r="M747" s="425"/>
      <c r="N747" s="425"/>
      <c r="O747" s="425"/>
    </row>
    <row r="748" spans="9:15" ht="15">
      <c r="I748" s="454"/>
      <c r="J748" s="430"/>
      <c r="K748" s="430"/>
      <c r="L748" s="425"/>
      <c r="M748" s="425"/>
      <c r="N748" s="425"/>
      <c r="O748" s="425"/>
    </row>
    <row r="749" spans="9:15" ht="15">
      <c r="I749" s="454"/>
      <c r="J749" s="430"/>
      <c r="K749" s="430"/>
      <c r="L749" s="425"/>
      <c r="M749" s="425"/>
      <c r="N749" s="425"/>
      <c r="O749" s="425"/>
    </row>
    <row r="750" spans="9:15" ht="15">
      <c r="I750" s="454"/>
      <c r="J750" s="430"/>
      <c r="K750" s="430"/>
      <c r="L750" s="425"/>
      <c r="M750" s="425"/>
      <c r="N750" s="425"/>
      <c r="O750" s="425"/>
    </row>
    <row r="751" spans="9:15" ht="15">
      <c r="I751" s="454"/>
      <c r="J751" s="430"/>
      <c r="K751" s="430"/>
      <c r="L751" s="425"/>
      <c r="M751" s="425"/>
      <c r="N751" s="425"/>
      <c r="O751" s="425"/>
    </row>
    <row r="752" spans="9:15" ht="15">
      <c r="I752" s="454"/>
      <c r="J752" s="430"/>
      <c r="K752" s="430"/>
      <c r="L752" s="425"/>
      <c r="M752" s="425"/>
      <c r="N752" s="425"/>
      <c r="O752" s="425"/>
    </row>
    <row r="753" spans="9:15" ht="15">
      <c r="I753" s="454"/>
      <c r="J753" s="430"/>
      <c r="K753" s="430"/>
      <c r="L753" s="425"/>
      <c r="M753" s="425"/>
      <c r="N753" s="425"/>
      <c r="O753" s="425"/>
    </row>
    <row r="754" spans="9:15" ht="15">
      <c r="I754" s="454"/>
      <c r="J754" s="430"/>
      <c r="K754" s="430"/>
      <c r="L754" s="425"/>
      <c r="M754" s="425"/>
      <c r="N754" s="425"/>
      <c r="O754" s="425"/>
    </row>
    <row r="755" spans="9:15" ht="15">
      <c r="I755" s="454"/>
      <c r="J755" s="430"/>
      <c r="K755" s="430"/>
      <c r="L755" s="425"/>
      <c r="M755" s="425"/>
      <c r="N755" s="425"/>
      <c r="O755" s="425"/>
    </row>
    <row r="756" spans="9:15" ht="15">
      <c r="I756" s="454"/>
      <c r="J756" s="430"/>
      <c r="K756" s="430"/>
      <c r="L756" s="425"/>
      <c r="M756" s="425"/>
      <c r="N756" s="425"/>
      <c r="O756" s="425"/>
    </row>
    <row r="757" spans="9:15" ht="15">
      <c r="I757" s="454"/>
      <c r="J757" s="430"/>
      <c r="K757" s="430"/>
      <c r="L757" s="425"/>
      <c r="M757" s="425"/>
      <c r="N757" s="425"/>
      <c r="O757" s="425"/>
    </row>
    <row r="758" spans="9:15" ht="15">
      <c r="I758" s="454"/>
      <c r="J758" s="430"/>
      <c r="K758" s="430"/>
      <c r="L758" s="425"/>
      <c r="M758" s="425"/>
      <c r="N758" s="425"/>
      <c r="O758" s="425"/>
    </row>
    <row r="759" spans="9:15" ht="15">
      <c r="I759" s="454"/>
      <c r="J759" s="430"/>
      <c r="K759" s="430"/>
      <c r="L759" s="425"/>
      <c r="M759" s="425"/>
      <c r="N759" s="425"/>
      <c r="O759" s="425"/>
    </row>
    <row r="760" spans="9:15" ht="15">
      <c r="I760" s="454"/>
      <c r="J760" s="430"/>
      <c r="K760" s="430"/>
      <c r="L760" s="425"/>
      <c r="M760" s="425"/>
      <c r="N760" s="425"/>
      <c r="O760" s="425"/>
    </row>
    <row r="761" spans="9:15" ht="15">
      <c r="I761" s="454"/>
      <c r="J761" s="430"/>
      <c r="K761" s="430"/>
      <c r="L761" s="425"/>
      <c r="M761" s="425"/>
      <c r="N761" s="425"/>
      <c r="O761" s="425"/>
    </row>
    <row r="762" spans="9:15" ht="15">
      <c r="I762" s="454"/>
      <c r="J762" s="430"/>
      <c r="K762" s="430"/>
      <c r="L762" s="425"/>
      <c r="M762" s="425"/>
      <c r="N762" s="425"/>
      <c r="O762" s="425"/>
    </row>
    <row r="763" spans="9:15" ht="15">
      <c r="I763" s="454"/>
      <c r="J763" s="430"/>
      <c r="K763" s="430"/>
      <c r="L763" s="425"/>
      <c r="M763" s="425"/>
      <c r="N763" s="425"/>
      <c r="O763" s="425"/>
    </row>
    <row r="764" spans="9:15" ht="15">
      <c r="I764" s="454"/>
      <c r="J764" s="430"/>
      <c r="K764" s="430"/>
      <c r="L764" s="425"/>
      <c r="M764" s="425"/>
      <c r="N764" s="425"/>
      <c r="O764" s="425"/>
    </row>
    <row r="765" spans="9:15" ht="15">
      <c r="I765" s="454"/>
      <c r="J765" s="430"/>
      <c r="K765" s="430"/>
      <c r="L765" s="425"/>
      <c r="M765" s="425"/>
      <c r="N765" s="425"/>
      <c r="O765" s="425"/>
    </row>
    <row r="766" spans="9:15" ht="15">
      <c r="I766" s="454"/>
      <c r="J766" s="430"/>
      <c r="K766" s="430"/>
      <c r="L766" s="425"/>
      <c r="M766" s="425"/>
      <c r="N766" s="425"/>
      <c r="O766" s="425"/>
    </row>
    <row r="767" spans="9:15" ht="15">
      <c r="I767" s="454"/>
      <c r="J767" s="430"/>
      <c r="K767" s="430"/>
      <c r="L767" s="425"/>
      <c r="M767" s="425"/>
      <c r="N767" s="425"/>
      <c r="O767" s="425"/>
    </row>
    <row r="768" spans="9:15" ht="15">
      <c r="I768" s="454"/>
      <c r="J768" s="430"/>
      <c r="K768" s="430"/>
      <c r="L768" s="425"/>
      <c r="M768" s="425"/>
      <c r="N768" s="425"/>
      <c r="O768" s="425"/>
    </row>
    <row r="769" spans="9:15" ht="15">
      <c r="I769" s="454"/>
      <c r="J769" s="430"/>
      <c r="K769" s="430"/>
      <c r="L769" s="425"/>
      <c r="M769" s="425"/>
      <c r="N769" s="425"/>
      <c r="O769" s="425"/>
    </row>
    <row r="770" spans="9:15" ht="15">
      <c r="I770" s="454"/>
      <c r="J770" s="430"/>
      <c r="K770" s="430"/>
      <c r="L770" s="425"/>
      <c r="M770" s="425"/>
      <c r="N770" s="425"/>
      <c r="O770" s="425"/>
    </row>
    <row r="771" spans="9:15" ht="15">
      <c r="I771" s="454"/>
      <c r="J771" s="430"/>
      <c r="K771" s="430"/>
      <c r="L771" s="425"/>
      <c r="M771" s="425"/>
      <c r="N771" s="425"/>
      <c r="O771" s="425"/>
    </row>
    <row r="772" spans="9:15" ht="15">
      <c r="I772" s="454"/>
      <c r="J772" s="430"/>
      <c r="K772" s="430"/>
      <c r="L772" s="425"/>
      <c r="M772" s="425"/>
      <c r="N772" s="425"/>
      <c r="O772" s="425"/>
    </row>
    <row r="773" spans="9:15" ht="15">
      <c r="I773" s="454"/>
      <c r="J773" s="430"/>
      <c r="K773" s="430"/>
      <c r="L773" s="425"/>
      <c r="M773" s="425"/>
      <c r="N773" s="425"/>
      <c r="O773" s="425"/>
    </row>
    <row r="774" spans="9:15" ht="15">
      <c r="I774" s="454"/>
      <c r="J774" s="430"/>
      <c r="K774" s="430"/>
      <c r="L774" s="425"/>
      <c r="M774" s="425"/>
      <c r="N774" s="425"/>
      <c r="O774" s="425"/>
    </row>
    <row r="775" spans="9:15" ht="15">
      <c r="I775" s="454"/>
      <c r="J775" s="430"/>
      <c r="K775" s="430"/>
      <c r="L775" s="425"/>
      <c r="M775" s="425"/>
      <c r="N775" s="425"/>
      <c r="O775" s="425"/>
    </row>
    <row r="776" spans="9:15" ht="15">
      <c r="I776" s="454"/>
      <c r="J776" s="430"/>
      <c r="K776" s="430"/>
      <c r="L776" s="425"/>
      <c r="M776" s="425"/>
      <c r="N776" s="425"/>
      <c r="O776" s="425"/>
    </row>
    <row r="777" spans="9:15" ht="15">
      <c r="I777" s="454"/>
      <c r="J777" s="430"/>
      <c r="K777" s="430"/>
      <c r="L777" s="425"/>
      <c r="M777" s="425"/>
      <c r="N777" s="425"/>
      <c r="O777" s="425"/>
    </row>
    <row r="778" spans="9:15" ht="15">
      <c r="I778" s="454"/>
      <c r="J778" s="430"/>
      <c r="K778" s="430"/>
      <c r="L778" s="425"/>
      <c r="M778" s="425"/>
      <c r="N778" s="425"/>
      <c r="O778" s="425"/>
    </row>
    <row r="779" spans="9:15" ht="15">
      <c r="I779" s="454"/>
      <c r="J779" s="430"/>
      <c r="K779" s="430"/>
      <c r="L779" s="425"/>
      <c r="M779" s="425"/>
      <c r="N779" s="425"/>
      <c r="O779" s="425"/>
    </row>
    <row r="780" spans="9:15" ht="15">
      <c r="I780" s="454"/>
      <c r="J780" s="430"/>
      <c r="K780" s="430"/>
      <c r="L780" s="425"/>
      <c r="M780" s="425"/>
      <c r="N780" s="425"/>
      <c r="O780" s="425"/>
    </row>
    <row r="781" spans="9:15" ht="15">
      <c r="I781" s="454"/>
      <c r="J781" s="430"/>
      <c r="K781" s="430"/>
      <c r="L781" s="425"/>
      <c r="M781" s="425"/>
      <c r="N781" s="425"/>
      <c r="O781" s="425"/>
    </row>
    <row r="782" spans="9:15" ht="15">
      <c r="I782" s="454"/>
      <c r="J782" s="430"/>
      <c r="K782" s="430"/>
      <c r="L782" s="425"/>
      <c r="M782" s="425"/>
      <c r="N782" s="425"/>
      <c r="O782" s="425"/>
    </row>
    <row r="783" spans="9:15" ht="15">
      <c r="I783" s="454"/>
      <c r="J783" s="430"/>
      <c r="K783" s="430"/>
      <c r="L783" s="425"/>
      <c r="M783" s="425"/>
      <c r="N783" s="425"/>
      <c r="O783" s="425"/>
    </row>
    <row r="784" spans="9:15" ht="15">
      <c r="I784" s="454"/>
      <c r="J784" s="430"/>
      <c r="K784" s="430"/>
      <c r="L784" s="425"/>
      <c r="M784" s="425"/>
      <c r="N784" s="425"/>
      <c r="O784" s="425"/>
    </row>
    <row r="785" spans="9:15" ht="15">
      <c r="I785" s="454"/>
      <c r="J785" s="430"/>
      <c r="K785" s="430"/>
      <c r="L785" s="425"/>
      <c r="M785" s="425"/>
      <c r="N785" s="425"/>
      <c r="O785" s="425"/>
    </row>
    <row r="786" spans="9:15" ht="15">
      <c r="I786" s="454"/>
      <c r="J786" s="430"/>
      <c r="K786" s="430"/>
      <c r="L786" s="425"/>
      <c r="M786" s="425"/>
      <c r="N786" s="425"/>
      <c r="O786" s="425"/>
    </row>
    <row r="787" spans="9:15" ht="15">
      <c r="I787" s="454"/>
      <c r="J787" s="430"/>
      <c r="K787" s="430"/>
      <c r="L787" s="425"/>
      <c r="M787" s="425"/>
      <c r="N787" s="425"/>
      <c r="O787" s="425"/>
    </row>
    <row r="788" spans="9:15" ht="15">
      <c r="I788" s="454"/>
      <c r="J788" s="430"/>
      <c r="K788" s="430"/>
      <c r="L788" s="425"/>
      <c r="M788" s="425"/>
      <c r="N788" s="425"/>
      <c r="O788" s="425"/>
    </row>
    <row r="789" spans="9:15" ht="15">
      <c r="I789" s="454"/>
      <c r="J789" s="430"/>
      <c r="K789" s="430"/>
      <c r="L789" s="425"/>
      <c r="M789" s="425"/>
      <c r="N789" s="425"/>
      <c r="O789" s="425"/>
    </row>
    <row r="790" spans="9:15" ht="15">
      <c r="I790" s="454"/>
      <c r="J790" s="430"/>
      <c r="K790" s="430"/>
      <c r="L790" s="425"/>
      <c r="M790" s="425"/>
      <c r="N790" s="425"/>
      <c r="O790" s="425"/>
    </row>
    <row r="791" spans="9:15" ht="15">
      <c r="I791" s="454"/>
      <c r="J791" s="430"/>
      <c r="K791" s="430"/>
      <c r="L791" s="425"/>
      <c r="M791" s="425"/>
      <c r="N791" s="425"/>
      <c r="O791" s="425"/>
    </row>
    <row r="792" spans="9:15" ht="15">
      <c r="I792" s="454"/>
      <c r="J792" s="430"/>
      <c r="K792" s="430"/>
      <c r="L792" s="425"/>
      <c r="M792" s="425"/>
      <c r="N792" s="425"/>
      <c r="O792" s="425"/>
    </row>
    <row r="793" spans="9:15" ht="15">
      <c r="I793" s="454"/>
      <c r="J793" s="430"/>
      <c r="K793" s="430"/>
      <c r="L793" s="425"/>
      <c r="M793" s="425"/>
      <c r="N793" s="425"/>
      <c r="O793" s="425"/>
    </row>
    <row r="794" spans="9:15" ht="15">
      <c r="I794" s="454"/>
      <c r="J794" s="430"/>
      <c r="K794" s="430"/>
      <c r="L794" s="425"/>
      <c r="M794" s="425"/>
      <c r="N794" s="425"/>
      <c r="O794" s="425"/>
    </row>
    <row r="795" spans="9:15" ht="15">
      <c r="I795" s="454"/>
      <c r="J795" s="430"/>
      <c r="K795" s="430"/>
      <c r="L795" s="425"/>
      <c r="M795" s="425"/>
      <c r="N795" s="425"/>
      <c r="O795" s="425"/>
    </row>
    <row r="796" spans="9:15" ht="15">
      <c r="I796" s="454"/>
      <c r="J796" s="430"/>
      <c r="K796" s="430"/>
      <c r="L796" s="425"/>
      <c r="M796" s="425"/>
      <c r="N796" s="425"/>
      <c r="O796" s="425"/>
    </row>
    <row r="797" spans="9:15" ht="15">
      <c r="I797" s="454"/>
      <c r="J797" s="430"/>
      <c r="K797" s="430"/>
      <c r="L797" s="425"/>
      <c r="M797" s="425"/>
      <c r="N797" s="425"/>
      <c r="O797" s="425"/>
    </row>
    <row r="798" spans="9:15" ht="15">
      <c r="I798" s="454"/>
      <c r="J798" s="430"/>
      <c r="K798" s="430"/>
      <c r="L798" s="425"/>
      <c r="M798" s="425"/>
      <c r="N798" s="425"/>
      <c r="O798" s="425"/>
    </row>
    <row r="799" spans="9:15" ht="15">
      <c r="I799" s="454"/>
      <c r="J799" s="430"/>
      <c r="K799" s="430"/>
      <c r="L799" s="425"/>
      <c r="M799" s="425"/>
      <c r="N799" s="425"/>
      <c r="O799" s="425"/>
    </row>
    <row r="800" spans="9:15" ht="15">
      <c r="I800" s="454"/>
      <c r="J800" s="430"/>
      <c r="K800" s="430"/>
      <c r="L800" s="425"/>
      <c r="M800" s="425"/>
      <c r="N800" s="425"/>
      <c r="O800" s="425"/>
    </row>
    <row r="801" spans="9:15" ht="15">
      <c r="I801" s="454"/>
      <c r="J801" s="430"/>
      <c r="K801" s="430"/>
      <c r="L801" s="425"/>
      <c r="M801" s="425"/>
      <c r="N801" s="425"/>
      <c r="O801" s="425"/>
    </row>
    <row r="802" spans="9:15" ht="15">
      <c r="I802" s="454"/>
      <c r="J802" s="430"/>
      <c r="K802" s="430"/>
      <c r="L802" s="425"/>
      <c r="M802" s="425"/>
      <c r="N802" s="425"/>
      <c r="O802" s="425"/>
    </row>
    <row r="803" spans="9:15" ht="15">
      <c r="I803" s="454"/>
      <c r="J803" s="430"/>
      <c r="K803" s="430"/>
      <c r="L803" s="425"/>
      <c r="M803" s="425"/>
      <c r="N803" s="425"/>
      <c r="O803" s="425"/>
    </row>
    <row r="804" spans="9:15" ht="15">
      <c r="I804" s="454"/>
      <c r="J804" s="430"/>
      <c r="K804" s="430"/>
      <c r="L804" s="425"/>
      <c r="M804" s="425"/>
      <c r="N804" s="425"/>
      <c r="O804" s="425"/>
    </row>
    <row r="805" spans="9:15" ht="15">
      <c r="I805" s="454"/>
      <c r="J805" s="430"/>
      <c r="K805" s="430"/>
      <c r="L805" s="425"/>
      <c r="M805" s="425"/>
      <c r="N805" s="425"/>
      <c r="O805" s="425"/>
    </row>
    <row r="806" spans="9:15" ht="15">
      <c r="I806" s="454"/>
      <c r="J806" s="430"/>
      <c r="K806" s="430"/>
      <c r="L806" s="425"/>
      <c r="M806" s="425"/>
      <c r="N806" s="425"/>
      <c r="O806" s="425"/>
    </row>
    <row r="807" spans="9:15" ht="15">
      <c r="I807" s="454"/>
      <c r="J807" s="430"/>
      <c r="K807" s="430"/>
      <c r="L807" s="425"/>
      <c r="M807" s="425"/>
      <c r="N807" s="425"/>
      <c r="O807" s="425"/>
    </row>
    <row r="808" spans="9:15" ht="15">
      <c r="I808" s="454"/>
      <c r="J808" s="430"/>
      <c r="K808" s="430"/>
      <c r="L808" s="425"/>
      <c r="M808" s="425"/>
      <c r="N808" s="425"/>
      <c r="O808" s="425"/>
    </row>
    <row r="809" spans="9:15" ht="15">
      <c r="I809" s="454"/>
      <c r="J809" s="430"/>
      <c r="K809" s="430"/>
      <c r="L809" s="425"/>
      <c r="M809" s="425"/>
      <c r="N809" s="425"/>
      <c r="O809" s="425"/>
    </row>
    <row r="810" spans="9:15" ht="15">
      <c r="I810" s="454"/>
      <c r="J810" s="430"/>
      <c r="K810" s="430"/>
      <c r="L810" s="425"/>
      <c r="M810" s="425"/>
      <c r="N810" s="425"/>
      <c r="O810" s="425"/>
    </row>
    <row r="811" spans="9:15" ht="15">
      <c r="I811" s="454"/>
      <c r="J811" s="430"/>
      <c r="K811" s="430"/>
      <c r="L811" s="425"/>
      <c r="M811" s="425"/>
      <c r="N811" s="425"/>
      <c r="O811" s="425"/>
    </row>
    <row r="812" spans="9:15" ht="15">
      <c r="I812" s="454"/>
      <c r="J812" s="430"/>
      <c r="K812" s="430"/>
      <c r="L812" s="425"/>
      <c r="M812" s="425"/>
      <c r="N812" s="425"/>
      <c r="O812" s="425"/>
    </row>
    <row r="813" spans="9:15" ht="15">
      <c r="I813" s="454"/>
      <c r="J813" s="430"/>
      <c r="K813" s="430"/>
      <c r="L813" s="425"/>
      <c r="M813" s="425"/>
      <c r="N813" s="425"/>
      <c r="O813" s="425"/>
    </row>
    <row r="814" spans="9:15" ht="15">
      <c r="I814" s="454"/>
      <c r="J814" s="430"/>
      <c r="K814" s="430"/>
      <c r="L814" s="425"/>
      <c r="M814" s="425"/>
      <c r="N814" s="425"/>
      <c r="O814" s="425"/>
    </row>
    <row r="815" spans="9:15" ht="15">
      <c r="I815" s="454"/>
      <c r="J815" s="430"/>
      <c r="K815" s="430"/>
      <c r="L815" s="425"/>
      <c r="M815" s="425"/>
      <c r="N815" s="425"/>
      <c r="O815" s="425"/>
    </row>
    <row r="816" spans="9:15" ht="15">
      <c r="I816" s="454"/>
      <c r="J816" s="430"/>
      <c r="K816" s="430"/>
      <c r="L816" s="425"/>
      <c r="M816" s="425"/>
      <c r="N816" s="425"/>
      <c r="O816" s="425"/>
    </row>
    <row r="817" spans="9:15" ht="15">
      <c r="I817" s="454"/>
      <c r="J817" s="430"/>
      <c r="K817" s="430"/>
      <c r="L817" s="425"/>
      <c r="M817" s="425"/>
      <c r="N817" s="425"/>
      <c r="O817" s="425"/>
    </row>
    <row r="818" spans="9:15" ht="15">
      <c r="I818" s="454"/>
      <c r="J818" s="430"/>
      <c r="K818" s="430"/>
      <c r="L818" s="425"/>
      <c r="M818" s="425"/>
      <c r="N818" s="425"/>
      <c r="O818" s="425"/>
    </row>
    <row r="819" spans="9:15" ht="15">
      <c r="I819" s="454"/>
      <c r="J819" s="430"/>
      <c r="K819" s="430"/>
      <c r="L819" s="425"/>
      <c r="M819" s="425"/>
      <c r="N819" s="425"/>
      <c r="O819" s="425"/>
    </row>
    <row r="820" spans="9:15" ht="15">
      <c r="I820" s="454"/>
      <c r="J820" s="430"/>
      <c r="K820" s="430"/>
      <c r="L820" s="425"/>
      <c r="M820" s="425"/>
      <c r="N820" s="425"/>
      <c r="O820" s="425"/>
    </row>
    <row r="821" spans="9:15" ht="15">
      <c r="I821" s="454"/>
      <c r="J821" s="430"/>
      <c r="K821" s="430"/>
      <c r="L821" s="425"/>
      <c r="M821" s="425"/>
      <c r="N821" s="425"/>
      <c r="O821" s="425"/>
    </row>
    <row r="822" spans="9:15" ht="15">
      <c r="I822" s="454"/>
      <c r="J822" s="430"/>
      <c r="K822" s="430"/>
      <c r="L822" s="425"/>
      <c r="M822" s="425"/>
      <c r="N822" s="425"/>
      <c r="O822" s="425"/>
    </row>
    <row r="823" spans="9:15" ht="15">
      <c r="I823" s="454"/>
      <c r="J823" s="430"/>
      <c r="K823" s="430"/>
      <c r="L823" s="425"/>
      <c r="M823" s="425"/>
      <c r="N823" s="425"/>
      <c r="O823" s="425"/>
    </row>
    <row r="824" spans="9:15" ht="15">
      <c r="I824" s="454"/>
      <c r="J824" s="430"/>
      <c r="K824" s="430"/>
      <c r="L824" s="425"/>
      <c r="M824" s="425"/>
      <c r="N824" s="425"/>
      <c r="O824" s="425"/>
    </row>
    <row r="825" spans="9:15" ht="15">
      <c r="I825" s="454"/>
      <c r="J825" s="430"/>
      <c r="K825" s="430"/>
      <c r="L825" s="425"/>
      <c r="M825" s="425"/>
      <c r="N825" s="425"/>
      <c r="O825" s="425"/>
    </row>
    <row r="826" spans="9:15" ht="15">
      <c r="I826" s="454"/>
      <c r="J826" s="430"/>
      <c r="K826" s="430"/>
      <c r="L826" s="425"/>
      <c r="M826" s="425"/>
      <c r="N826" s="425"/>
      <c r="O826" s="425"/>
    </row>
    <row r="827" spans="9:15" ht="15">
      <c r="I827" s="454"/>
      <c r="J827" s="430"/>
      <c r="K827" s="430"/>
      <c r="L827" s="425"/>
      <c r="M827" s="425"/>
      <c r="N827" s="425"/>
      <c r="O827" s="425"/>
    </row>
    <row r="828" spans="9:15" ht="15">
      <c r="I828" s="454"/>
      <c r="J828" s="430"/>
      <c r="K828" s="430"/>
      <c r="L828" s="425"/>
      <c r="M828" s="425"/>
      <c r="N828" s="425"/>
      <c r="O828" s="425"/>
    </row>
    <row r="829" spans="9:15" ht="15">
      <c r="I829" s="454"/>
      <c r="J829" s="430"/>
      <c r="K829" s="430"/>
      <c r="L829" s="425"/>
      <c r="M829" s="425"/>
      <c r="N829" s="425"/>
      <c r="O829" s="425"/>
    </row>
    <row r="830" spans="9:15" ht="15">
      <c r="I830" s="454"/>
      <c r="J830" s="430"/>
      <c r="K830" s="430"/>
      <c r="L830" s="425"/>
      <c r="M830" s="425"/>
      <c r="N830" s="425"/>
      <c r="O830" s="425"/>
    </row>
    <row r="831" spans="9:15" ht="15">
      <c r="I831" s="454"/>
      <c r="J831" s="430"/>
      <c r="K831" s="430"/>
      <c r="L831" s="425"/>
      <c r="M831" s="425"/>
      <c r="N831" s="425"/>
      <c r="O831" s="425"/>
    </row>
    <row r="832" spans="9:15" ht="15">
      <c r="I832" s="454"/>
      <c r="J832" s="430"/>
      <c r="K832" s="430"/>
      <c r="L832" s="425"/>
      <c r="M832" s="425"/>
      <c r="N832" s="425"/>
      <c r="O832" s="425"/>
    </row>
    <row r="833" spans="9:15" ht="15">
      <c r="I833" s="454"/>
      <c r="J833" s="430"/>
      <c r="K833" s="430"/>
      <c r="L833" s="425"/>
      <c r="M833" s="425"/>
      <c r="N833" s="425"/>
      <c r="O833" s="425"/>
    </row>
    <row r="834" spans="9:15" ht="15">
      <c r="I834" s="454"/>
      <c r="J834" s="430"/>
      <c r="K834" s="430"/>
      <c r="L834" s="425"/>
      <c r="M834" s="425"/>
      <c r="N834" s="425"/>
      <c r="O834" s="425"/>
    </row>
    <row r="835" spans="9:15" ht="15">
      <c r="I835" s="454"/>
      <c r="J835" s="430"/>
      <c r="K835" s="430"/>
      <c r="L835" s="425"/>
      <c r="M835" s="425"/>
      <c r="N835" s="425"/>
      <c r="O835" s="425"/>
    </row>
    <row r="836" spans="9:15" ht="15">
      <c r="I836" s="454"/>
      <c r="J836" s="430"/>
      <c r="K836" s="430"/>
      <c r="L836" s="425"/>
      <c r="M836" s="425"/>
      <c r="N836" s="425"/>
      <c r="O836" s="425"/>
    </row>
    <row r="837" spans="9:15" ht="15">
      <c r="I837" s="454"/>
      <c r="J837" s="430"/>
      <c r="K837" s="430"/>
      <c r="L837" s="425"/>
      <c r="M837" s="425"/>
      <c r="N837" s="425"/>
      <c r="O837" s="425"/>
    </row>
    <row r="838" spans="9:15" ht="15">
      <c r="I838" s="454"/>
      <c r="J838" s="430"/>
      <c r="K838" s="430"/>
      <c r="L838" s="425"/>
      <c r="M838" s="425"/>
      <c r="N838" s="425"/>
      <c r="O838" s="425"/>
    </row>
    <row r="839" spans="9:15" ht="15">
      <c r="I839" s="454"/>
      <c r="J839" s="430"/>
      <c r="K839" s="430"/>
      <c r="L839" s="425"/>
      <c r="M839" s="425"/>
      <c r="N839" s="425"/>
      <c r="O839" s="425"/>
    </row>
    <row r="840" spans="9:15" ht="15">
      <c r="I840" s="454"/>
      <c r="J840" s="430"/>
      <c r="K840" s="430"/>
      <c r="L840" s="425"/>
      <c r="M840" s="425"/>
      <c r="N840" s="425"/>
      <c r="O840" s="425"/>
    </row>
    <row r="841" spans="9:15" ht="15">
      <c r="I841" s="454"/>
      <c r="J841" s="430"/>
      <c r="K841" s="430"/>
      <c r="L841" s="425"/>
      <c r="M841" s="425"/>
      <c r="N841" s="425"/>
      <c r="O841" s="425"/>
    </row>
    <row r="842" spans="9:15" ht="15">
      <c r="I842" s="454"/>
      <c r="J842" s="430"/>
      <c r="K842" s="430"/>
      <c r="L842" s="425"/>
      <c r="M842" s="425"/>
      <c r="N842" s="425"/>
      <c r="O842" s="425"/>
    </row>
    <row r="843" spans="9:15" ht="15">
      <c r="I843" s="454"/>
      <c r="J843" s="430"/>
      <c r="K843" s="430"/>
      <c r="L843" s="425"/>
      <c r="M843" s="425"/>
      <c r="N843" s="425"/>
      <c r="O843" s="425"/>
    </row>
    <row r="844" spans="9:15" ht="15">
      <c r="I844" s="454"/>
      <c r="J844" s="430"/>
      <c r="K844" s="430"/>
      <c r="L844" s="425"/>
      <c r="M844" s="425"/>
      <c r="N844" s="425"/>
      <c r="O844" s="425"/>
    </row>
    <row r="845" spans="9:15" ht="15">
      <c r="I845" s="454"/>
      <c r="J845" s="430"/>
      <c r="K845" s="430"/>
      <c r="L845" s="425"/>
      <c r="M845" s="425"/>
      <c r="N845" s="425"/>
      <c r="O845" s="425"/>
    </row>
    <row r="846" spans="9:15" ht="15">
      <c r="I846" s="454"/>
      <c r="J846" s="430"/>
      <c r="K846" s="430"/>
      <c r="L846" s="425"/>
      <c r="M846" s="425"/>
      <c r="N846" s="425"/>
      <c r="O846" s="425"/>
    </row>
    <row r="847" spans="9:15" ht="15">
      <c r="I847" s="454"/>
      <c r="J847" s="430"/>
      <c r="K847" s="430"/>
      <c r="L847" s="425"/>
      <c r="M847" s="425"/>
      <c r="N847" s="425"/>
      <c r="O847" s="425"/>
    </row>
    <row r="848" spans="9:15" ht="15">
      <c r="I848" s="454"/>
      <c r="J848" s="430"/>
      <c r="K848" s="430"/>
      <c r="L848" s="425"/>
      <c r="M848" s="425"/>
      <c r="N848" s="425"/>
      <c r="O848" s="425"/>
    </row>
    <row r="849" spans="9:15" ht="15">
      <c r="I849" s="454"/>
      <c r="J849" s="430"/>
      <c r="K849" s="430"/>
      <c r="L849" s="425"/>
      <c r="M849" s="425"/>
      <c r="N849" s="425"/>
      <c r="O849" s="425"/>
    </row>
    <row r="850" spans="9:15" ht="15">
      <c r="I850" s="454"/>
      <c r="J850" s="430"/>
      <c r="K850" s="430"/>
      <c r="L850" s="425"/>
      <c r="M850" s="425"/>
      <c r="N850" s="425"/>
      <c r="O850" s="425"/>
    </row>
    <row r="851" spans="9:15" ht="15">
      <c r="I851" s="454"/>
      <c r="J851" s="430"/>
      <c r="K851" s="430"/>
      <c r="L851" s="425"/>
      <c r="M851" s="425"/>
      <c r="N851" s="425"/>
      <c r="O851" s="425"/>
    </row>
    <row r="852" spans="9:15" ht="15">
      <c r="I852" s="454"/>
      <c r="J852" s="430"/>
      <c r="K852" s="430"/>
      <c r="L852" s="425"/>
      <c r="M852" s="425"/>
      <c r="N852" s="425"/>
      <c r="O852" s="425"/>
    </row>
    <row r="853" spans="9:15" ht="15">
      <c r="I853" s="454"/>
      <c r="J853" s="430"/>
      <c r="K853" s="430"/>
      <c r="L853" s="425"/>
      <c r="M853" s="425"/>
      <c r="N853" s="425"/>
      <c r="O853" s="425"/>
    </row>
    <row r="854" spans="9:15" ht="15">
      <c r="I854" s="454"/>
      <c r="J854" s="430"/>
      <c r="K854" s="430"/>
      <c r="L854" s="425"/>
      <c r="M854" s="425"/>
      <c r="N854" s="425"/>
      <c r="O854" s="425"/>
    </row>
    <row r="855" spans="9:15" ht="15">
      <c r="I855" s="454"/>
      <c r="J855" s="430"/>
      <c r="K855" s="430"/>
      <c r="L855" s="425"/>
      <c r="M855" s="425"/>
      <c r="N855" s="425"/>
      <c r="O855" s="425"/>
    </row>
    <row r="856" spans="9:15" ht="15">
      <c r="I856" s="454"/>
      <c r="J856" s="430"/>
      <c r="K856" s="430"/>
      <c r="L856" s="425"/>
      <c r="M856" s="425"/>
      <c r="N856" s="425"/>
      <c r="O856" s="425"/>
    </row>
    <row r="857" spans="9:15" ht="15">
      <c r="I857" s="454"/>
      <c r="J857" s="430"/>
      <c r="K857" s="430"/>
      <c r="L857" s="425"/>
      <c r="M857" s="425"/>
      <c r="N857" s="425"/>
      <c r="O857" s="425"/>
    </row>
    <row r="858" spans="9:15" ht="15">
      <c r="I858" s="454"/>
      <c r="J858" s="430"/>
      <c r="K858" s="430"/>
      <c r="L858" s="425"/>
      <c r="M858" s="425"/>
      <c r="N858" s="425"/>
      <c r="O858" s="425"/>
    </row>
    <row r="859" spans="9:15" ht="15">
      <c r="I859" s="454"/>
      <c r="J859" s="430"/>
      <c r="K859" s="430"/>
      <c r="L859" s="425"/>
      <c r="M859" s="425"/>
      <c r="N859" s="425"/>
      <c r="O859" s="425"/>
    </row>
    <row r="860" spans="10:15" ht="15">
      <c r="J860" s="430"/>
      <c r="K860" s="430"/>
      <c r="L860" s="425"/>
      <c r="M860" s="425"/>
      <c r="N860" s="425"/>
      <c r="O860" s="425"/>
    </row>
    <row r="861" spans="10:15" ht="15">
      <c r="J861" s="430"/>
      <c r="K861" s="430"/>
      <c r="L861" s="425"/>
      <c r="M861" s="425"/>
      <c r="N861" s="425"/>
      <c r="O861" s="425"/>
    </row>
    <row r="862" spans="10:15" ht="15">
      <c r="J862" s="430"/>
      <c r="K862" s="430"/>
      <c r="L862" s="425"/>
      <c r="M862" s="425"/>
      <c r="N862" s="425"/>
      <c r="O862" s="425"/>
    </row>
    <row r="863" spans="10:15" ht="15">
      <c r="J863" s="430"/>
      <c r="K863" s="430"/>
      <c r="L863" s="425"/>
      <c r="M863" s="425"/>
      <c r="N863" s="425"/>
      <c r="O863" s="425"/>
    </row>
    <row r="864" spans="10:15" ht="15">
      <c r="J864" s="430"/>
      <c r="K864" s="430"/>
      <c r="L864" s="425"/>
      <c r="M864" s="425"/>
      <c r="N864" s="425"/>
      <c r="O864" s="425"/>
    </row>
    <row r="865" spans="10:15" ht="15">
      <c r="J865" s="430"/>
      <c r="K865" s="430"/>
      <c r="L865" s="425"/>
      <c r="M865" s="425"/>
      <c r="N865" s="425"/>
      <c r="O865" s="425"/>
    </row>
    <row r="866" spans="10:15" ht="15">
      <c r="J866" s="430"/>
      <c r="K866" s="430"/>
      <c r="L866" s="425"/>
      <c r="M866" s="425"/>
      <c r="N866" s="425"/>
      <c r="O866" s="425"/>
    </row>
    <row r="867" spans="10:15" ht="15">
      <c r="J867" s="430"/>
      <c r="K867" s="430"/>
      <c r="L867" s="425"/>
      <c r="M867" s="425"/>
      <c r="N867" s="425"/>
      <c r="O867" s="425"/>
    </row>
    <row r="868" spans="10:15" ht="15">
      <c r="J868" s="430"/>
      <c r="K868" s="430"/>
      <c r="L868" s="425"/>
      <c r="M868" s="425"/>
      <c r="N868" s="425"/>
      <c r="O868" s="425"/>
    </row>
    <row r="869" spans="10:15" ht="15">
      <c r="J869" s="430"/>
      <c r="K869" s="430"/>
      <c r="L869" s="425"/>
      <c r="M869" s="425"/>
      <c r="N869" s="425"/>
      <c r="O869" s="425"/>
    </row>
    <row r="870" spans="10:15" ht="15">
      <c r="J870" s="430"/>
      <c r="K870" s="430"/>
      <c r="L870" s="425"/>
      <c r="M870" s="425"/>
      <c r="N870" s="425"/>
      <c r="O870" s="425"/>
    </row>
    <row r="871" spans="10:15" ht="15">
      <c r="J871" s="430"/>
      <c r="K871" s="430"/>
      <c r="L871" s="425"/>
      <c r="M871" s="425"/>
      <c r="N871" s="425"/>
      <c r="O871" s="425"/>
    </row>
    <row r="872" spans="10:15" ht="15">
      <c r="J872" s="430"/>
      <c r="K872" s="430"/>
      <c r="L872" s="425"/>
      <c r="M872" s="425"/>
      <c r="N872" s="425"/>
      <c r="O872" s="425"/>
    </row>
    <row r="873" spans="10:15" ht="15">
      <c r="J873" s="430"/>
      <c r="K873" s="430"/>
      <c r="L873" s="425"/>
      <c r="M873" s="425"/>
      <c r="N873" s="425"/>
      <c r="O873" s="425"/>
    </row>
    <row r="874" spans="10:15" ht="15">
      <c r="J874" s="430"/>
      <c r="K874" s="430"/>
      <c r="L874" s="425"/>
      <c r="M874" s="425"/>
      <c r="N874" s="425"/>
      <c r="O874" s="425"/>
    </row>
    <row r="875" spans="10:15" ht="15">
      <c r="J875" s="430"/>
      <c r="K875" s="430"/>
      <c r="L875" s="425"/>
      <c r="M875" s="425"/>
      <c r="N875" s="425"/>
      <c r="O875" s="425"/>
    </row>
    <row r="876" spans="10:15" ht="15">
      <c r="J876" s="430"/>
      <c r="K876" s="430"/>
      <c r="L876" s="425"/>
      <c r="M876" s="425"/>
      <c r="N876" s="425"/>
      <c r="O876" s="425"/>
    </row>
    <row r="877" spans="10:15" ht="15">
      <c r="J877" s="430"/>
      <c r="K877" s="430"/>
      <c r="L877" s="425"/>
      <c r="M877" s="425"/>
      <c r="N877" s="425"/>
      <c r="O877" s="425"/>
    </row>
    <row r="878" spans="10:15" ht="15">
      <c r="J878" s="430"/>
      <c r="K878" s="430"/>
      <c r="L878" s="425"/>
      <c r="M878" s="425"/>
      <c r="N878" s="425"/>
      <c r="O878" s="425"/>
    </row>
    <row r="879" spans="10:15" ht="15">
      <c r="J879" s="430"/>
      <c r="K879" s="430"/>
      <c r="L879" s="425"/>
      <c r="M879" s="425"/>
      <c r="N879" s="425"/>
      <c r="O879" s="425"/>
    </row>
    <row r="880" spans="10:15" ht="15">
      <c r="J880" s="430"/>
      <c r="K880" s="430"/>
      <c r="L880" s="425"/>
      <c r="M880" s="425"/>
      <c r="N880" s="425"/>
      <c r="O880" s="425"/>
    </row>
    <row r="881" spans="10:15" ht="15">
      <c r="J881" s="430"/>
      <c r="K881" s="430"/>
      <c r="L881" s="425"/>
      <c r="M881" s="425"/>
      <c r="N881" s="425"/>
      <c r="O881" s="425"/>
    </row>
    <row r="882" spans="10:15" ht="15">
      <c r="J882" s="430"/>
      <c r="K882" s="430"/>
      <c r="L882" s="425"/>
      <c r="M882" s="425"/>
      <c r="N882" s="425"/>
      <c r="O882" s="425"/>
    </row>
    <row r="883" spans="10:15" ht="15">
      <c r="J883" s="430"/>
      <c r="K883" s="430"/>
      <c r="L883" s="425"/>
      <c r="M883" s="425"/>
      <c r="N883" s="425"/>
      <c r="O883" s="425"/>
    </row>
    <row r="884" spans="10:15" ht="15">
      <c r="J884" s="430"/>
      <c r="K884" s="430"/>
      <c r="L884" s="425"/>
      <c r="M884" s="425"/>
      <c r="N884" s="425"/>
      <c r="O884" s="425"/>
    </row>
    <row r="885" spans="10:15" ht="15">
      <c r="J885" s="430"/>
      <c r="K885" s="430"/>
      <c r="L885" s="425"/>
      <c r="M885" s="425"/>
      <c r="N885" s="425"/>
      <c r="O885" s="425"/>
    </row>
    <row r="886" spans="10:15" ht="15">
      <c r="J886" s="430"/>
      <c r="K886" s="430"/>
      <c r="L886" s="425"/>
      <c r="M886" s="425"/>
      <c r="N886" s="425"/>
      <c r="O886" s="425"/>
    </row>
    <row r="887" spans="10:15" ht="15">
      <c r="J887" s="430"/>
      <c r="K887" s="430"/>
      <c r="L887" s="425"/>
      <c r="M887" s="425"/>
      <c r="N887" s="425"/>
      <c r="O887" s="425"/>
    </row>
    <row r="888" spans="10:15" ht="15">
      <c r="J888" s="430"/>
      <c r="K888" s="430"/>
      <c r="L888" s="425"/>
      <c r="M888" s="425"/>
      <c r="N888" s="425"/>
      <c r="O888" s="425"/>
    </row>
    <row r="889" spans="10:15" ht="15">
      <c r="J889" s="430"/>
      <c r="K889" s="430"/>
      <c r="L889" s="425"/>
      <c r="M889" s="425"/>
      <c r="N889" s="425"/>
      <c r="O889" s="425"/>
    </row>
    <row r="890" spans="10:15" ht="15">
      <c r="J890" s="430"/>
      <c r="K890" s="430"/>
      <c r="L890" s="425"/>
      <c r="M890" s="425"/>
      <c r="N890" s="425"/>
      <c r="O890" s="425"/>
    </row>
    <row r="891" spans="10:15" ht="15">
      <c r="J891" s="430"/>
      <c r="K891" s="430"/>
      <c r="L891" s="425"/>
      <c r="M891" s="425"/>
      <c r="N891" s="425"/>
      <c r="O891" s="425"/>
    </row>
    <row r="892" spans="10:15" ht="15">
      <c r="J892" s="430"/>
      <c r="K892" s="430"/>
      <c r="L892" s="425"/>
      <c r="M892" s="425"/>
      <c r="N892" s="425"/>
      <c r="O892" s="425"/>
    </row>
    <row r="893" spans="10:15" ht="15">
      <c r="J893" s="430"/>
      <c r="K893" s="430"/>
      <c r="L893" s="425"/>
      <c r="M893" s="425"/>
      <c r="N893" s="425"/>
      <c r="O893" s="425"/>
    </row>
    <row r="894" spans="10:15" ht="15">
      <c r="J894" s="430"/>
      <c r="K894" s="430"/>
      <c r="L894" s="425"/>
      <c r="M894" s="425"/>
      <c r="N894" s="425"/>
      <c r="O894" s="425"/>
    </row>
    <row r="895" spans="10:15" ht="15">
      <c r="J895" s="430"/>
      <c r="K895" s="430"/>
      <c r="L895" s="425"/>
      <c r="M895" s="425"/>
      <c r="N895" s="425"/>
      <c r="O895" s="425"/>
    </row>
    <row r="896" spans="10:15" ht="15">
      <c r="J896" s="430"/>
      <c r="K896" s="430"/>
      <c r="L896" s="425"/>
      <c r="M896" s="425"/>
      <c r="N896" s="425"/>
      <c r="O896" s="425"/>
    </row>
    <row r="897" spans="10:15" ht="15">
      <c r="J897" s="430"/>
      <c r="K897" s="430"/>
      <c r="L897" s="425"/>
      <c r="M897" s="425"/>
      <c r="N897" s="425"/>
      <c r="O897" s="425"/>
    </row>
    <row r="898" spans="10:15" ht="15">
      <c r="J898" s="430"/>
      <c r="K898" s="430"/>
      <c r="L898" s="425"/>
      <c r="M898" s="425"/>
      <c r="N898" s="425"/>
      <c r="O898" s="425"/>
    </row>
    <row r="899" spans="10:15" ht="15">
      <c r="J899" s="430"/>
      <c r="K899" s="430"/>
      <c r="L899" s="425"/>
      <c r="M899" s="425"/>
      <c r="N899" s="425"/>
      <c r="O899" s="425"/>
    </row>
    <row r="900" spans="10:15" ht="15">
      <c r="J900" s="430"/>
      <c r="K900" s="430"/>
      <c r="L900" s="425"/>
      <c r="M900" s="425"/>
      <c r="N900" s="425"/>
      <c r="O900" s="425"/>
    </row>
    <row r="901" spans="10:15" ht="15">
      <c r="J901" s="430"/>
      <c r="K901" s="430"/>
      <c r="L901" s="425"/>
      <c r="M901" s="425"/>
      <c r="N901" s="425"/>
      <c r="O901" s="425"/>
    </row>
    <row r="902" spans="10:15" ht="15">
      <c r="J902" s="430"/>
      <c r="K902" s="430"/>
      <c r="L902" s="425"/>
      <c r="M902" s="425"/>
      <c r="N902" s="425"/>
      <c r="O902" s="425"/>
    </row>
    <row r="903" spans="10:15" ht="15">
      <c r="J903" s="430"/>
      <c r="K903" s="430"/>
      <c r="L903" s="425"/>
      <c r="M903" s="425"/>
      <c r="N903" s="425"/>
      <c r="O903" s="425"/>
    </row>
    <row r="904" spans="10:15" ht="15">
      <c r="J904" s="430"/>
      <c r="K904" s="430"/>
      <c r="L904" s="425"/>
      <c r="M904" s="425"/>
      <c r="N904" s="425"/>
      <c r="O904" s="425"/>
    </row>
    <row r="905" spans="10:15" ht="15">
      <c r="J905" s="430"/>
      <c r="K905" s="430"/>
      <c r="L905" s="425"/>
      <c r="M905" s="425"/>
      <c r="N905" s="425"/>
      <c r="O905" s="425"/>
    </row>
    <row r="906" spans="10:15" ht="15">
      <c r="J906" s="430"/>
      <c r="K906" s="430"/>
      <c r="L906" s="425"/>
      <c r="M906" s="425"/>
      <c r="N906" s="425"/>
      <c r="O906" s="425"/>
    </row>
    <row r="907" spans="10:15" ht="15">
      <c r="J907" s="430"/>
      <c r="K907" s="430"/>
      <c r="L907" s="425"/>
      <c r="M907" s="425"/>
      <c r="N907" s="425"/>
      <c r="O907" s="425"/>
    </row>
    <row r="908" spans="10:15" ht="15">
      <c r="J908" s="430"/>
      <c r="K908" s="430"/>
      <c r="L908" s="425"/>
      <c r="M908" s="425"/>
      <c r="N908" s="425"/>
      <c r="O908" s="425"/>
    </row>
    <row r="909" spans="10:15" ht="15">
      <c r="J909" s="430"/>
      <c r="K909" s="430"/>
      <c r="L909" s="425"/>
      <c r="M909" s="425"/>
      <c r="N909" s="425"/>
      <c r="O909" s="425"/>
    </row>
    <row r="910" spans="10:15" ht="15">
      <c r="J910" s="430"/>
      <c r="K910" s="430"/>
      <c r="L910" s="425"/>
      <c r="M910" s="425"/>
      <c r="N910" s="425"/>
      <c r="O910" s="425"/>
    </row>
    <row r="911" spans="10:15" ht="15">
      <c r="J911" s="430"/>
      <c r="K911" s="430"/>
      <c r="L911" s="425"/>
      <c r="M911" s="425"/>
      <c r="N911" s="425"/>
      <c r="O911" s="425"/>
    </row>
    <row r="912" spans="10:15" ht="15">
      <c r="J912" s="430"/>
      <c r="K912" s="430"/>
      <c r="L912" s="425"/>
      <c r="M912" s="425"/>
      <c r="N912" s="425"/>
      <c r="O912" s="425"/>
    </row>
    <row r="913" spans="10:15" ht="15">
      <c r="J913" s="430"/>
      <c r="K913" s="430"/>
      <c r="L913" s="425"/>
      <c r="M913" s="425"/>
      <c r="N913" s="425"/>
      <c r="O913" s="425"/>
    </row>
    <row r="914" spans="10:15" ht="15">
      <c r="J914" s="430"/>
      <c r="K914" s="430"/>
      <c r="L914" s="425"/>
      <c r="M914" s="425"/>
      <c r="N914" s="425"/>
      <c r="O914" s="425"/>
    </row>
    <row r="915" spans="10:15" ht="15">
      <c r="J915" s="430"/>
      <c r="K915" s="430"/>
      <c r="L915" s="425"/>
      <c r="M915" s="425"/>
      <c r="N915" s="425"/>
      <c r="O915" s="425"/>
    </row>
    <row r="916" spans="10:15" ht="15">
      <c r="J916" s="430"/>
      <c r="K916" s="430"/>
      <c r="L916" s="425"/>
      <c r="M916" s="425"/>
      <c r="N916" s="425"/>
      <c r="O916" s="425"/>
    </row>
    <row r="917" spans="10:15" ht="15">
      <c r="J917" s="430"/>
      <c r="K917" s="430"/>
      <c r="L917" s="425"/>
      <c r="M917" s="425"/>
      <c r="N917" s="425"/>
      <c r="O917" s="425"/>
    </row>
    <row r="918" spans="10:15" ht="15">
      <c r="J918" s="430"/>
      <c r="K918" s="430"/>
      <c r="L918" s="425"/>
      <c r="M918" s="425"/>
      <c r="N918" s="425"/>
      <c r="O918" s="425"/>
    </row>
    <row r="919" spans="10:15" ht="15">
      <c r="J919" s="430"/>
      <c r="K919" s="430"/>
      <c r="L919" s="425"/>
      <c r="M919" s="425"/>
      <c r="N919" s="425"/>
      <c r="O919" s="425"/>
    </row>
    <row r="920" spans="10:15" ht="15">
      <c r="J920" s="430"/>
      <c r="K920" s="430"/>
      <c r="L920" s="425"/>
      <c r="M920" s="425"/>
      <c r="N920" s="425"/>
      <c r="O920" s="425"/>
    </row>
    <row r="921" spans="10:15" ht="15">
      <c r="J921" s="430"/>
      <c r="K921" s="430"/>
      <c r="L921" s="425"/>
      <c r="M921" s="425"/>
      <c r="N921" s="425"/>
      <c r="O921" s="425"/>
    </row>
    <row r="922" spans="10:15" ht="15">
      <c r="J922" s="430"/>
      <c r="K922" s="430"/>
      <c r="L922" s="425"/>
      <c r="M922" s="425"/>
      <c r="N922" s="425"/>
      <c r="O922" s="425"/>
    </row>
    <row r="923" spans="10:15" ht="15">
      <c r="J923" s="430"/>
      <c r="K923" s="430"/>
      <c r="L923" s="425"/>
      <c r="M923" s="425"/>
      <c r="N923" s="425"/>
      <c r="O923" s="425"/>
    </row>
    <row r="924" spans="10:15" ht="15">
      <c r="J924" s="430"/>
      <c r="K924" s="430"/>
      <c r="L924" s="425"/>
      <c r="M924" s="425"/>
      <c r="N924" s="425"/>
      <c r="O924" s="425"/>
    </row>
    <row r="925" spans="10:15" ht="15">
      <c r="J925" s="430"/>
      <c r="K925" s="430"/>
      <c r="L925" s="425"/>
      <c r="M925" s="425"/>
      <c r="N925" s="425"/>
      <c r="O925" s="425"/>
    </row>
    <row r="926" spans="10:15" ht="15">
      <c r="J926" s="430"/>
      <c r="K926" s="430"/>
      <c r="L926" s="425"/>
      <c r="M926" s="425"/>
      <c r="N926" s="425"/>
      <c r="O926" s="425"/>
    </row>
    <row r="927" spans="10:15" ht="15">
      <c r="J927" s="430"/>
      <c r="K927" s="430"/>
      <c r="L927" s="425"/>
      <c r="M927" s="425"/>
      <c r="N927" s="425"/>
      <c r="O927" s="425"/>
    </row>
    <row r="928" spans="10:15" ht="15">
      <c r="J928" s="430"/>
      <c r="K928" s="430"/>
      <c r="L928" s="425"/>
      <c r="M928" s="425"/>
      <c r="N928" s="425"/>
      <c r="O928" s="425"/>
    </row>
    <row r="929" spans="10:15" ht="15">
      <c r="J929" s="430"/>
      <c r="K929" s="430"/>
      <c r="L929" s="425"/>
      <c r="M929" s="425"/>
      <c r="N929" s="425"/>
      <c r="O929" s="425"/>
    </row>
    <row r="930" spans="10:15" ht="15">
      <c r="J930" s="430"/>
      <c r="K930" s="430"/>
      <c r="L930" s="425"/>
      <c r="M930" s="425"/>
      <c r="N930" s="425"/>
      <c r="O930" s="425"/>
    </row>
    <row r="931" spans="10:15" ht="15">
      <c r="J931" s="430"/>
      <c r="K931" s="430"/>
      <c r="L931" s="425"/>
      <c r="M931" s="425"/>
      <c r="N931" s="425"/>
      <c r="O931" s="425"/>
    </row>
    <row r="932" spans="10:15" ht="15">
      <c r="J932" s="430"/>
      <c r="K932" s="430"/>
      <c r="L932" s="425"/>
      <c r="M932" s="425"/>
      <c r="N932" s="425"/>
      <c r="O932" s="425"/>
    </row>
    <row r="933" spans="10:15" ht="15">
      <c r="J933" s="430"/>
      <c r="K933" s="430"/>
      <c r="L933" s="425"/>
      <c r="M933" s="425"/>
      <c r="N933" s="425"/>
      <c r="O933" s="425"/>
    </row>
    <row r="934" spans="10:15" ht="15">
      <c r="J934" s="430"/>
      <c r="K934" s="430"/>
      <c r="L934" s="425"/>
      <c r="M934" s="425"/>
      <c r="N934" s="425"/>
      <c r="O934" s="425"/>
    </row>
    <row r="935" spans="10:15" ht="15">
      <c r="J935" s="430"/>
      <c r="K935" s="430"/>
      <c r="L935" s="425"/>
      <c r="M935" s="425"/>
      <c r="N935" s="425"/>
      <c r="O935" s="425"/>
    </row>
    <row r="936" spans="10:15" ht="15">
      <c r="J936" s="430"/>
      <c r="K936" s="430"/>
      <c r="L936" s="425"/>
      <c r="M936" s="425"/>
      <c r="N936" s="425"/>
      <c r="O936" s="425"/>
    </row>
    <row r="937" spans="10:15" ht="15">
      <c r="J937" s="430"/>
      <c r="K937" s="430"/>
      <c r="L937" s="425"/>
      <c r="M937" s="425"/>
      <c r="N937" s="425"/>
      <c r="O937" s="425"/>
    </row>
    <row r="938" spans="10:15" ht="15">
      <c r="J938" s="430"/>
      <c r="K938" s="430"/>
      <c r="L938" s="425"/>
      <c r="M938" s="425"/>
      <c r="N938" s="425"/>
      <c r="O938" s="425"/>
    </row>
    <row r="939" spans="10:15" ht="15">
      <c r="J939" s="430"/>
      <c r="K939" s="430"/>
      <c r="L939" s="425"/>
      <c r="M939" s="425"/>
      <c r="N939" s="425"/>
      <c r="O939" s="425"/>
    </row>
    <row r="940" spans="10:15" ht="15">
      <c r="J940" s="430"/>
      <c r="K940" s="430"/>
      <c r="L940" s="425"/>
      <c r="M940" s="425"/>
      <c r="N940" s="425"/>
      <c r="O940" s="425"/>
    </row>
    <row r="941" spans="10:15" ht="15">
      <c r="J941" s="430"/>
      <c r="K941" s="430"/>
      <c r="L941" s="425"/>
      <c r="M941" s="425"/>
      <c r="N941" s="425"/>
      <c r="O941" s="425"/>
    </row>
    <row r="942" spans="10:15" ht="15">
      <c r="J942" s="430"/>
      <c r="K942" s="430"/>
      <c r="L942" s="425"/>
      <c r="M942" s="425"/>
      <c r="N942" s="425"/>
      <c r="O942" s="425"/>
    </row>
    <row r="943" spans="10:15" ht="15">
      <c r="J943" s="430"/>
      <c r="K943" s="430"/>
      <c r="L943" s="425"/>
      <c r="M943" s="425"/>
      <c r="N943" s="425"/>
      <c r="O943" s="425"/>
    </row>
    <row r="944" spans="10:15" ht="15">
      <c r="J944" s="430"/>
      <c r="K944" s="430"/>
      <c r="L944" s="425"/>
      <c r="M944" s="425"/>
      <c r="N944" s="425"/>
      <c r="O944" s="425"/>
    </row>
    <row r="945" spans="10:15" ht="15">
      <c r="J945" s="430"/>
      <c r="K945" s="430"/>
      <c r="L945" s="425"/>
      <c r="M945" s="425"/>
      <c r="N945" s="425"/>
      <c r="O945" s="425"/>
    </row>
    <row r="946" spans="10:15" ht="15">
      <c r="J946" s="430"/>
      <c r="K946" s="430"/>
      <c r="L946" s="425"/>
      <c r="M946" s="425"/>
      <c r="N946" s="425"/>
      <c r="O946" s="425"/>
    </row>
    <row r="947" spans="10:15" ht="15">
      <c r="J947" s="430"/>
      <c r="K947" s="430"/>
      <c r="L947" s="425"/>
      <c r="M947" s="425"/>
      <c r="N947" s="425"/>
      <c r="O947" s="425"/>
    </row>
    <row r="948" spans="10:15" ht="15">
      <c r="J948" s="430"/>
      <c r="K948" s="430"/>
      <c r="L948" s="425"/>
      <c r="M948" s="425"/>
      <c r="N948" s="425"/>
      <c r="O948" s="425"/>
    </row>
    <row r="949" spans="10:15" ht="15">
      <c r="J949" s="430"/>
      <c r="K949" s="430"/>
      <c r="L949" s="425"/>
      <c r="M949" s="425"/>
      <c r="N949" s="425"/>
      <c r="O949" s="425"/>
    </row>
    <row r="950" spans="10:15" ht="15">
      <c r="J950" s="430"/>
      <c r="K950" s="430"/>
      <c r="L950" s="425"/>
      <c r="M950" s="425"/>
      <c r="N950" s="425"/>
      <c r="O950" s="425"/>
    </row>
    <row r="951" spans="10:15" ht="15">
      <c r="J951" s="430"/>
      <c r="K951" s="430"/>
      <c r="L951" s="425"/>
      <c r="M951" s="425"/>
      <c r="N951" s="425"/>
      <c r="O951" s="425"/>
    </row>
    <row r="952" spans="10:15" ht="15">
      <c r="J952" s="430"/>
      <c r="K952" s="430"/>
      <c r="L952" s="425"/>
      <c r="M952" s="425"/>
      <c r="N952" s="425"/>
      <c r="O952" s="425"/>
    </row>
    <row r="953" spans="10:15" ht="15">
      <c r="J953" s="430"/>
      <c r="K953" s="430"/>
      <c r="L953" s="425"/>
      <c r="M953" s="425"/>
      <c r="N953" s="425"/>
      <c r="O953" s="425"/>
    </row>
    <row r="954" spans="10:15" ht="15">
      <c r="J954" s="430"/>
      <c r="K954" s="430"/>
      <c r="L954" s="425"/>
      <c r="M954" s="425"/>
      <c r="N954" s="425"/>
      <c r="O954" s="425"/>
    </row>
    <row r="955" spans="10:15" ht="15">
      <c r="J955" s="430"/>
      <c r="K955" s="430"/>
      <c r="L955" s="425"/>
      <c r="M955" s="425"/>
      <c r="N955" s="425"/>
      <c r="O955" s="425"/>
    </row>
    <row r="956" spans="10:15" ht="15">
      <c r="J956" s="430"/>
      <c r="K956" s="430"/>
      <c r="L956" s="425"/>
      <c r="M956" s="425"/>
      <c r="N956" s="425"/>
      <c r="O956" s="425"/>
    </row>
    <row r="957" spans="10:15" ht="15">
      <c r="J957" s="430"/>
      <c r="K957" s="430"/>
      <c r="L957" s="425"/>
      <c r="M957" s="425"/>
      <c r="N957" s="425"/>
      <c r="O957" s="425"/>
    </row>
    <row r="958" spans="10:15" ht="15">
      <c r="J958" s="430"/>
      <c r="K958" s="430"/>
      <c r="L958" s="425"/>
      <c r="M958" s="425"/>
      <c r="N958" s="425"/>
      <c r="O958" s="425"/>
    </row>
    <row r="959" spans="10:15" ht="15">
      <c r="J959" s="430"/>
      <c r="K959" s="430"/>
      <c r="L959" s="425"/>
      <c r="M959" s="425"/>
      <c r="N959" s="425"/>
      <c r="O959" s="425"/>
    </row>
    <row r="960" spans="10:15" ht="15">
      <c r="J960" s="430"/>
      <c r="K960" s="430"/>
      <c r="L960" s="425"/>
      <c r="M960" s="425"/>
      <c r="N960" s="425"/>
      <c r="O960" s="425"/>
    </row>
    <row r="961" spans="10:15" ht="15">
      <c r="J961" s="430"/>
      <c r="K961" s="430"/>
      <c r="L961" s="425"/>
      <c r="M961" s="425"/>
      <c r="N961" s="425"/>
      <c r="O961" s="425"/>
    </row>
    <row r="962" spans="10:15" ht="15">
      <c r="J962" s="430"/>
      <c r="K962" s="430"/>
      <c r="L962" s="425"/>
      <c r="M962" s="425"/>
      <c r="N962" s="425"/>
      <c r="O962" s="425"/>
    </row>
    <row r="963" spans="10:15" ht="15">
      <c r="J963" s="430"/>
      <c r="K963" s="430"/>
      <c r="L963" s="425"/>
      <c r="M963" s="425"/>
      <c r="N963" s="425"/>
      <c r="O963" s="425"/>
    </row>
    <row r="964" spans="10:15" ht="15">
      <c r="J964" s="430"/>
      <c r="K964" s="430"/>
      <c r="L964" s="425"/>
      <c r="M964" s="425"/>
      <c r="N964" s="425"/>
      <c r="O964" s="425"/>
    </row>
    <row r="965" spans="10:15" ht="15">
      <c r="J965" s="430"/>
      <c r="K965" s="430"/>
      <c r="L965" s="425"/>
      <c r="M965" s="425"/>
      <c r="N965" s="425"/>
      <c r="O965" s="425"/>
    </row>
    <row r="966" spans="10:15" ht="15">
      <c r="J966" s="430"/>
      <c r="K966" s="430"/>
      <c r="L966" s="425"/>
      <c r="M966" s="425"/>
      <c r="N966" s="425"/>
      <c r="O966" s="425"/>
    </row>
    <row r="967" spans="10:15" ht="15">
      <c r="J967" s="430"/>
      <c r="K967" s="430"/>
      <c r="L967" s="425"/>
      <c r="M967" s="425"/>
      <c r="N967" s="425"/>
      <c r="O967" s="425"/>
    </row>
    <row r="968" spans="10:15" ht="15">
      <c r="J968" s="430"/>
      <c r="K968" s="430"/>
      <c r="L968" s="425"/>
      <c r="M968" s="425"/>
      <c r="N968" s="425"/>
      <c r="O968" s="425"/>
    </row>
    <row r="969" spans="10:15" ht="15">
      <c r="J969" s="430"/>
      <c r="K969" s="430"/>
      <c r="L969" s="425"/>
      <c r="M969" s="425"/>
      <c r="N969" s="425"/>
      <c r="O969" s="425"/>
    </row>
    <row r="970" spans="10:15" ht="15">
      <c r="J970" s="430"/>
      <c r="K970" s="430"/>
      <c r="L970" s="425"/>
      <c r="M970" s="425"/>
      <c r="N970" s="425"/>
      <c r="O970" s="425"/>
    </row>
    <row r="971" spans="10:15" ht="15">
      <c r="J971" s="430"/>
      <c r="K971" s="430"/>
      <c r="L971" s="425"/>
      <c r="M971" s="425"/>
      <c r="N971" s="425"/>
      <c r="O971" s="425"/>
    </row>
    <row r="972" spans="10:15" ht="15">
      <c r="J972" s="430"/>
      <c r="K972" s="430"/>
      <c r="L972" s="425"/>
      <c r="M972" s="425"/>
      <c r="N972" s="425"/>
      <c r="O972" s="425"/>
    </row>
    <row r="973" spans="10:15" ht="15">
      <c r="J973" s="430"/>
      <c r="K973" s="430"/>
      <c r="L973" s="425"/>
      <c r="M973" s="425"/>
      <c r="N973" s="425"/>
      <c r="O973" s="425"/>
    </row>
    <row r="974" spans="10:15" ht="15">
      <c r="J974" s="430"/>
      <c r="K974" s="430"/>
      <c r="L974" s="425"/>
      <c r="M974" s="425"/>
      <c r="N974" s="425"/>
      <c r="O974" s="425"/>
    </row>
    <row r="975" spans="10:15" ht="15">
      <c r="J975" s="430"/>
      <c r="K975" s="430"/>
      <c r="L975" s="425"/>
      <c r="M975" s="425"/>
      <c r="N975" s="425"/>
      <c r="O975" s="425"/>
    </row>
    <row r="976" spans="10:15" ht="15">
      <c r="J976" s="430"/>
      <c r="K976" s="430"/>
      <c r="L976" s="425"/>
      <c r="M976" s="425"/>
      <c r="N976" s="425"/>
      <c r="O976" s="425"/>
    </row>
    <row r="977" spans="10:15" ht="15">
      <c r="J977" s="430"/>
      <c r="K977" s="430"/>
      <c r="L977" s="425"/>
      <c r="M977" s="425"/>
      <c r="N977" s="425"/>
      <c r="O977" s="425"/>
    </row>
    <row r="978" spans="10:15" ht="15">
      <c r="J978" s="430"/>
      <c r="K978" s="430"/>
      <c r="L978" s="425"/>
      <c r="M978" s="425"/>
      <c r="N978" s="425"/>
      <c r="O978" s="425"/>
    </row>
    <row r="979" spans="10:15" ht="15">
      <c r="J979" s="430"/>
      <c r="K979" s="430"/>
      <c r="L979" s="425"/>
      <c r="M979" s="425"/>
      <c r="N979" s="425"/>
      <c r="O979" s="425"/>
    </row>
    <row r="980" spans="10:15" ht="15">
      <c r="J980" s="430"/>
      <c r="K980" s="430"/>
      <c r="L980" s="425"/>
      <c r="M980" s="425"/>
      <c r="N980" s="425"/>
      <c r="O980" s="425"/>
    </row>
    <row r="981" spans="10:15" ht="15">
      <c r="J981" s="430"/>
      <c r="K981" s="430"/>
      <c r="L981" s="425"/>
      <c r="M981" s="425"/>
      <c r="N981" s="425"/>
      <c r="O981" s="425"/>
    </row>
    <row r="982" spans="10:15" ht="15">
      <c r="J982" s="430"/>
      <c r="K982" s="430"/>
      <c r="L982" s="425"/>
      <c r="M982" s="425"/>
      <c r="N982" s="425"/>
      <c r="O982" s="425"/>
    </row>
    <row r="983" spans="10:15" ht="15">
      <c r="J983" s="430"/>
      <c r="K983" s="430"/>
      <c r="L983" s="425"/>
      <c r="M983" s="425"/>
      <c r="N983" s="425"/>
      <c r="O983" s="425"/>
    </row>
    <row r="984" spans="10:15" ht="15">
      <c r="J984" s="430"/>
      <c r="K984" s="430"/>
      <c r="L984" s="425"/>
      <c r="M984" s="425"/>
      <c r="N984" s="425"/>
      <c r="O984" s="425"/>
    </row>
    <row r="985" spans="10:15" ht="15">
      <c r="J985" s="430"/>
      <c r="K985" s="430"/>
      <c r="L985" s="425"/>
      <c r="M985" s="425"/>
      <c r="N985" s="425"/>
      <c r="O985" s="425"/>
    </row>
    <row r="986" spans="10:15" ht="15">
      <c r="J986" s="430"/>
      <c r="K986" s="430"/>
      <c r="L986" s="425"/>
      <c r="M986" s="425"/>
      <c r="N986" s="425"/>
      <c r="O986" s="425"/>
    </row>
    <row r="987" spans="10:15" ht="15">
      <c r="J987" s="430"/>
      <c r="K987" s="430"/>
      <c r="L987" s="425"/>
      <c r="M987" s="425"/>
      <c r="N987" s="425"/>
      <c r="O987" s="425"/>
    </row>
    <row r="988" spans="10:15" ht="15">
      <c r="J988" s="430"/>
      <c r="K988" s="430"/>
      <c r="L988" s="425"/>
      <c r="M988" s="425"/>
      <c r="N988" s="425"/>
      <c r="O988" s="425"/>
    </row>
    <row r="989" spans="10:15" ht="15">
      <c r="J989" s="430"/>
      <c r="K989" s="430"/>
      <c r="L989" s="425"/>
      <c r="M989" s="425"/>
      <c r="N989" s="425"/>
      <c r="O989" s="425"/>
    </row>
    <row r="990" spans="10:15" ht="15">
      <c r="J990" s="430"/>
      <c r="K990" s="430"/>
      <c r="L990" s="425"/>
      <c r="M990" s="425"/>
      <c r="N990" s="425"/>
      <c r="O990" s="425"/>
    </row>
    <row r="991" spans="10:15" ht="15">
      <c r="J991" s="430"/>
      <c r="K991" s="430"/>
      <c r="L991" s="425"/>
      <c r="M991" s="425"/>
      <c r="N991" s="425"/>
      <c r="O991" s="425"/>
    </row>
    <row r="992" spans="10:15" ht="15">
      <c r="J992" s="430"/>
      <c r="K992" s="430"/>
      <c r="L992" s="425"/>
      <c r="M992" s="425"/>
      <c r="N992" s="425"/>
      <c r="O992" s="425"/>
    </row>
    <row r="993" spans="10:15" ht="15">
      <c r="J993" s="430"/>
      <c r="K993" s="430"/>
      <c r="L993" s="425"/>
      <c r="M993" s="425"/>
      <c r="N993" s="425"/>
      <c r="O993" s="425"/>
    </row>
    <row r="994" spans="10:15" ht="15">
      <c r="J994" s="430"/>
      <c r="K994" s="430"/>
      <c r="L994" s="425"/>
      <c r="M994" s="425"/>
      <c r="N994" s="425"/>
      <c r="O994" s="425"/>
    </row>
    <row r="995" spans="10:15" ht="15">
      <c r="J995" s="430"/>
      <c r="K995" s="430"/>
      <c r="L995" s="425"/>
      <c r="M995" s="425"/>
      <c r="N995" s="425"/>
      <c r="O995" s="425"/>
    </row>
    <row r="996" spans="10:15" ht="15">
      <c r="J996" s="430"/>
      <c r="K996" s="430"/>
      <c r="L996" s="425"/>
      <c r="M996" s="425"/>
      <c r="N996" s="425"/>
      <c r="O996" s="425"/>
    </row>
    <row r="997" spans="10:15" ht="15">
      <c r="J997" s="430"/>
      <c r="K997" s="430"/>
      <c r="L997" s="425"/>
      <c r="M997" s="425"/>
      <c r="N997" s="425"/>
      <c r="O997" s="425"/>
    </row>
    <row r="998" spans="10:15" ht="15">
      <c r="J998" s="430"/>
      <c r="K998" s="430"/>
      <c r="L998" s="425"/>
      <c r="M998" s="425"/>
      <c r="N998" s="425"/>
      <c r="O998" s="425"/>
    </row>
    <row r="999" spans="10:15" ht="15">
      <c r="J999" s="430"/>
      <c r="K999" s="430"/>
      <c r="L999" s="425"/>
      <c r="M999" s="425"/>
      <c r="N999" s="425"/>
      <c r="O999" s="425"/>
    </row>
    <row r="1000" spans="10:15" ht="15">
      <c r="J1000" s="430"/>
      <c r="K1000" s="430"/>
      <c r="L1000" s="425"/>
      <c r="M1000" s="425"/>
      <c r="N1000" s="425"/>
      <c r="O1000" s="425"/>
    </row>
    <row r="1001" spans="10:15" ht="15">
      <c r="J1001" s="430"/>
      <c r="K1001" s="430"/>
      <c r="L1001" s="425"/>
      <c r="M1001" s="425"/>
      <c r="N1001" s="425"/>
      <c r="O1001" s="425"/>
    </row>
    <row r="1002" spans="10:15" ht="15">
      <c r="J1002" s="430"/>
      <c r="K1002" s="430"/>
      <c r="L1002" s="425"/>
      <c r="M1002" s="425"/>
      <c r="N1002" s="425"/>
      <c r="O1002" s="425"/>
    </row>
    <row r="1003" spans="10:15" ht="15">
      <c r="J1003" s="430"/>
      <c r="K1003" s="430"/>
      <c r="L1003" s="425"/>
      <c r="M1003" s="425"/>
      <c r="N1003" s="425"/>
      <c r="O1003" s="425"/>
    </row>
    <row r="1004" spans="10:15" ht="15">
      <c r="J1004" s="430"/>
      <c r="K1004" s="430"/>
      <c r="L1004" s="425"/>
      <c r="M1004" s="425"/>
      <c r="N1004" s="425"/>
      <c r="O1004" s="425"/>
    </row>
    <row r="1005" spans="10:15" ht="15">
      <c r="J1005" s="430"/>
      <c r="K1005" s="430"/>
      <c r="L1005" s="425"/>
      <c r="M1005" s="425"/>
      <c r="N1005" s="425"/>
      <c r="O1005" s="425"/>
    </row>
    <row r="1006" spans="10:15" ht="15">
      <c r="J1006" s="430"/>
      <c r="K1006" s="430"/>
      <c r="L1006" s="425"/>
      <c r="M1006" s="425"/>
      <c r="N1006" s="425"/>
      <c r="O1006" s="425"/>
    </row>
    <row r="1007" spans="10:15" ht="15">
      <c r="J1007" s="430"/>
      <c r="K1007" s="430"/>
      <c r="L1007" s="425"/>
      <c r="M1007" s="425"/>
      <c r="N1007" s="425"/>
      <c r="O1007" s="425"/>
    </row>
    <row r="1008" spans="10:15" ht="15">
      <c r="J1008" s="430"/>
      <c r="K1008" s="430"/>
      <c r="L1008" s="425"/>
      <c r="M1008" s="425"/>
      <c r="N1008" s="425"/>
      <c r="O1008" s="425"/>
    </row>
    <row r="1009" spans="10:15" ht="15">
      <c r="J1009" s="430"/>
      <c r="K1009" s="430"/>
      <c r="L1009" s="425"/>
      <c r="M1009" s="425"/>
      <c r="N1009" s="425"/>
      <c r="O1009" s="425"/>
    </row>
    <row r="1010" spans="10:15" ht="15">
      <c r="J1010" s="430"/>
      <c r="K1010" s="430"/>
      <c r="L1010" s="425"/>
      <c r="M1010" s="425"/>
      <c r="N1010" s="425"/>
      <c r="O1010" s="425"/>
    </row>
    <row r="1011" spans="10:15" ht="15">
      <c r="J1011" s="430"/>
      <c r="K1011" s="430"/>
      <c r="L1011" s="425"/>
      <c r="M1011" s="425"/>
      <c r="N1011" s="425"/>
      <c r="O1011" s="425"/>
    </row>
    <row r="1012" spans="10:15" ht="15">
      <c r="J1012" s="430"/>
      <c r="K1012" s="430"/>
      <c r="L1012" s="425"/>
      <c r="M1012" s="425"/>
      <c r="N1012" s="425"/>
      <c r="O1012" s="425"/>
    </row>
    <row r="1013" spans="10:15" ht="15">
      <c r="J1013" s="430"/>
      <c r="K1013" s="430"/>
      <c r="L1013" s="425"/>
      <c r="M1013" s="425"/>
      <c r="N1013" s="425"/>
      <c r="O1013" s="425"/>
    </row>
    <row r="1014" spans="10:15" ht="15">
      <c r="J1014" s="430"/>
      <c r="K1014" s="430"/>
      <c r="L1014" s="425"/>
      <c r="M1014" s="425"/>
      <c r="N1014" s="425"/>
      <c r="O1014" s="425"/>
    </row>
    <row r="1015" spans="10:15" ht="15">
      <c r="J1015" s="430"/>
      <c r="K1015" s="430"/>
      <c r="L1015" s="425"/>
      <c r="M1015" s="425"/>
      <c r="N1015" s="425"/>
      <c r="O1015" s="425"/>
    </row>
    <row r="1016" spans="10:15" ht="15">
      <c r="J1016" s="430"/>
      <c r="K1016" s="430"/>
      <c r="L1016" s="425"/>
      <c r="M1016" s="425"/>
      <c r="N1016" s="425"/>
      <c r="O1016" s="425"/>
    </row>
    <row r="1017" spans="10:15" ht="15">
      <c r="J1017" s="430"/>
      <c r="K1017" s="430"/>
      <c r="L1017" s="425"/>
      <c r="M1017" s="425"/>
      <c r="N1017" s="425"/>
      <c r="O1017" s="425"/>
    </row>
    <row r="1018" spans="10:15" ht="15">
      <c r="J1018" s="430"/>
      <c r="K1018" s="430"/>
      <c r="L1018" s="425"/>
      <c r="M1018" s="425"/>
      <c r="N1018" s="425"/>
      <c r="O1018" s="425"/>
    </row>
    <row r="1019" spans="10:15" ht="15">
      <c r="J1019" s="430"/>
      <c r="K1019" s="430"/>
      <c r="L1019" s="425"/>
      <c r="M1019" s="425"/>
      <c r="N1019" s="425"/>
      <c r="O1019" s="425"/>
    </row>
    <row r="1020" spans="10:15" ht="15">
      <c r="J1020" s="430"/>
      <c r="K1020" s="430"/>
      <c r="L1020" s="425"/>
      <c r="M1020" s="425"/>
      <c r="N1020" s="425"/>
      <c r="O1020" s="425"/>
    </row>
    <row r="1021" spans="10:15" ht="15">
      <c r="J1021" s="430"/>
      <c r="K1021" s="430"/>
      <c r="L1021" s="425"/>
      <c r="M1021" s="425"/>
      <c r="N1021" s="425"/>
      <c r="O1021" s="425"/>
    </row>
    <row r="1022" spans="10:15" ht="15">
      <c r="J1022" s="430"/>
      <c r="K1022" s="430"/>
      <c r="L1022" s="425"/>
      <c r="M1022" s="425"/>
      <c r="N1022" s="425"/>
      <c r="O1022" s="425"/>
    </row>
    <row r="1023" spans="10:15" ht="15">
      <c r="J1023" s="430"/>
      <c r="K1023" s="430"/>
      <c r="L1023" s="425"/>
      <c r="M1023" s="425"/>
      <c r="N1023" s="425"/>
      <c r="O1023" s="425"/>
    </row>
    <row r="1024" spans="10:15" ht="15">
      <c r="J1024" s="430"/>
      <c r="K1024" s="430"/>
      <c r="L1024" s="425"/>
      <c r="M1024" s="425"/>
      <c r="N1024" s="425"/>
      <c r="O1024" s="425"/>
    </row>
    <row r="1025" spans="10:15" ht="15">
      <c r="J1025" s="430"/>
      <c r="K1025" s="430"/>
      <c r="L1025" s="425"/>
      <c r="M1025" s="425"/>
      <c r="N1025" s="425"/>
      <c r="O1025" s="425"/>
    </row>
    <row r="1026" spans="10:15" ht="15">
      <c r="J1026" s="430"/>
      <c r="K1026" s="430"/>
      <c r="L1026" s="425"/>
      <c r="M1026" s="425"/>
      <c r="N1026" s="425"/>
      <c r="O1026" s="425"/>
    </row>
    <row r="1027" spans="10:15" ht="15">
      <c r="J1027" s="430"/>
      <c r="K1027" s="430"/>
      <c r="L1027" s="425"/>
      <c r="M1027" s="425"/>
      <c r="N1027" s="425"/>
      <c r="O1027" s="425"/>
    </row>
    <row r="1028" spans="10:15" ht="15">
      <c r="J1028" s="430"/>
      <c r="K1028" s="430"/>
      <c r="L1028" s="425"/>
      <c r="M1028" s="425"/>
      <c r="N1028" s="425"/>
      <c r="O1028" s="425"/>
    </row>
    <row r="1029" spans="10:15" ht="15">
      <c r="J1029" s="430"/>
      <c r="K1029" s="430"/>
      <c r="L1029" s="425"/>
      <c r="M1029" s="425"/>
      <c r="N1029" s="425"/>
      <c r="O1029" s="425"/>
    </row>
    <row r="1030" spans="10:15" ht="15">
      <c r="J1030" s="430"/>
      <c r="K1030" s="430"/>
      <c r="L1030" s="425"/>
      <c r="M1030" s="425"/>
      <c r="N1030" s="425"/>
      <c r="O1030" s="425"/>
    </row>
    <row r="1031" spans="10:15" ht="15">
      <c r="J1031" s="430"/>
      <c r="K1031" s="430"/>
      <c r="L1031" s="425"/>
      <c r="M1031" s="425"/>
      <c r="N1031" s="425"/>
      <c r="O1031" s="425"/>
    </row>
    <row r="1032" spans="10:15" ht="15">
      <c r="J1032" s="430"/>
      <c r="K1032" s="430"/>
      <c r="L1032" s="425"/>
      <c r="M1032" s="425"/>
      <c r="N1032" s="425"/>
      <c r="O1032" s="425"/>
    </row>
    <row r="1033" spans="10:15" ht="15">
      <c r="J1033" s="430"/>
      <c r="K1033" s="430"/>
      <c r="L1033" s="425"/>
      <c r="M1033" s="425"/>
      <c r="N1033" s="425"/>
      <c r="O1033" s="425"/>
    </row>
    <row r="1034" spans="10:15" ht="15">
      <c r="J1034" s="430"/>
      <c r="K1034" s="430"/>
      <c r="L1034" s="425"/>
      <c r="M1034" s="425"/>
      <c r="N1034" s="425"/>
      <c r="O1034" s="425"/>
    </row>
    <row r="1035" spans="10:15" ht="15">
      <c r="J1035" s="430"/>
      <c r="K1035" s="430"/>
      <c r="L1035" s="425"/>
      <c r="M1035" s="425"/>
      <c r="N1035" s="425"/>
      <c r="O1035" s="425"/>
    </row>
    <row r="1036" spans="10:15" ht="15">
      <c r="J1036" s="430"/>
      <c r="K1036" s="430"/>
      <c r="L1036" s="425"/>
      <c r="M1036" s="425"/>
      <c r="N1036" s="425"/>
      <c r="O1036" s="425"/>
    </row>
    <row r="1037" spans="10:15" ht="15">
      <c r="J1037" s="430"/>
      <c r="K1037" s="430"/>
      <c r="L1037" s="425"/>
      <c r="M1037" s="425"/>
      <c r="N1037" s="425"/>
      <c r="O1037" s="425"/>
    </row>
    <row r="1038" spans="10:15" ht="15">
      <c r="J1038" s="430"/>
      <c r="K1038" s="430"/>
      <c r="L1038" s="425"/>
      <c r="M1038" s="425"/>
      <c r="N1038" s="425"/>
      <c r="O1038" s="425"/>
    </row>
    <row r="1039" spans="10:15" ht="15">
      <c r="J1039" s="430"/>
      <c r="K1039" s="430"/>
      <c r="L1039" s="425"/>
      <c r="M1039" s="425"/>
      <c r="N1039" s="425"/>
      <c r="O1039" s="425"/>
    </row>
    <row r="1040" spans="10:15" ht="15">
      <c r="J1040" s="430"/>
      <c r="K1040" s="430"/>
      <c r="L1040" s="425"/>
      <c r="M1040" s="425"/>
      <c r="N1040" s="425"/>
      <c r="O1040" s="425"/>
    </row>
    <row r="1041" spans="10:15" ht="15">
      <c r="J1041" s="430"/>
      <c r="K1041" s="430"/>
      <c r="L1041" s="425"/>
      <c r="M1041" s="425"/>
      <c r="N1041" s="425"/>
      <c r="O1041" s="425"/>
    </row>
    <row r="1042" spans="10:15" ht="15">
      <c r="J1042" s="430"/>
      <c r="K1042" s="430"/>
      <c r="L1042" s="425"/>
      <c r="M1042" s="425"/>
      <c r="N1042" s="425"/>
      <c r="O1042" s="425"/>
    </row>
    <row r="1043" spans="10:15" ht="15">
      <c r="J1043" s="430"/>
      <c r="K1043" s="430"/>
      <c r="L1043" s="425"/>
      <c r="M1043" s="425"/>
      <c r="N1043" s="425"/>
      <c r="O1043" s="425"/>
    </row>
    <row r="1044" spans="10:15" ht="15">
      <c r="J1044" s="430"/>
      <c r="K1044" s="430"/>
      <c r="L1044" s="425"/>
      <c r="M1044" s="425"/>
      <c r="N1044" s="425"/>
      <c r="O1044" s="425"/>
    </row>
    <row r="1045" spans="10:15" ht="15">
      <c r="J1045" s="430"/>
      <c r="K1045" s="430"/>
      <c r="L1045" s="425"/>
      <c r="M1045" s="425"/>
      <c r="N1045" s="425"/>
      <c r="O1045" s="425"/>
    </row>
    <row r="1046" spans="10:15" ht="15">
      <c r="J1046" s="430"/>
      <c r="K1046" s="430"/>
      <c r="L1046" s="425"/>
      <c r="M1046" s="425"/>
      <c r="N1046" s="425"/>
      <c r="O1046" s="425"/>
    </row>
    <row r="1047" spans="10:15" ht="15">
      <c r="J1047" s="430"/>
      <c r="K1047" s="430"/>
      <c r="L1047" s="425"/>
      <c r="M1047" s="425"/>
      <c r="N1047" s="425"/>
      <c r="O1047" s="425"/>
    </row>
    <row r="1048" spans="10:15" ht="15">
      <c r="J1048" s="430"/>
      <c r="K1048" s="430"/>
      <c r="L1048" s="425"/>
      <c r="M1048" s="425"/>
      <c r="N1048" s="425"/>
      <c r="O1048" s="425"/>
    </row>
    <row r="1049" spans="10:15" ht="15">
      <c r="J1049" s="430"/>
      <c r="K1049" s="430"/>
      <c r="L1049" s="425"/>
      <c r="M1049" s="425"/>
      <c r="N1049" s="425"/>
      <c r="O1049" s="425"/>
    </row>
    <row r="1050" spans="10:15" ht="15">
      <c r="J1050" s="430"/>
      <c r="K1050" s="430"/>
      <c r="L1050" s="425"/>
      <c r="M1050" s="425"/>
      <c r="N1050" s="425"/>
      <c r="O1050" s="425"/>
    </row>
    <row r="1051" spans="10:15" ht="15">
      <c r="J1051" s="430"/>
      <c r="K1051" s="430"/>
      <c r="L1051" s="425"/>
      <c r="M1051" s="425"/>
      <c r="N1051" s="425"/>
      <c r="O1051" s="425"/>
    </row>
    <row r="1052" spans="10:15" ht="15">
      <c r="J1052" s="430"/>
      <c r="K1052" s="430"/>
      <c r="L1052" s="425"/>
      <c r="M1052" s="425"/>
      <c r="N1052" s="425"/>
      <c r="O1052" s="425"/>
    </row>
    <row r="1053" spans="10:15" ht="15">
      <c r="J1053" s="430"/>
      <c r="K1053" s="430"/>
      <c r="L1053" s="425"/>
      <c r="M1053" s="425"/>
      <c r="N1053" s="425"/>
      <c r="O1053" s="425"/>
    </row>
    <row r="1054" spans="10:15" ht="15">
      <c r="J1054" s="430"/>
      <c r="K1054" s="430"/>
      <c r="L1054" s="425"/>
      <c r="M1054" s="425"/>
      <c r="N1054" s="425"/>
      <c r="O1054" s="425"/>
    </row>
    <row r="1055" spans="10:15" ht="15">
      <c r="J1055" s="430"/>
      <c r="K1055" s="430"/>
      <c r="L1055" s="425"/>
      <c r="M1055" s="425"/>
      <c r="N1055" s="425"/>
      <c r="O1055" s="425"/>
    </row>
    <row r="1056" spans="10:15" ht="15">
      <c r="J1056" s="430"/>
      <c r="K1056" s="430"/>
      <c r="L1056" s="425"/>
      <c r="M1056" s="425"/>
      <c r="N1056" s="425"/>
      <c r="O1056" s="425"/>
    </row>
    <row r="1057" spans="10:15" ht="15">
      <c r="J1057" s="430"/>
      <c r="K1057" s="430"/>
      <c r="L1057" s="425"/>
      <c r="M1057" s="425"/>
      <c r="N1057" s="425"/>
      <c r="O1057" s="425"/>
    </row>
    <row r="1058" spans="10:15" ht="15">
      <c r="J1058" s="430"/>
      <c r="K1058" s="430"/>
      <c r="L1058" s="425"/>
      <c r="M1058" s="425"/>
      <c r="N1058" s="425"/>
      <c r="O1058" s="425"/>
    </row>
    <row r="1059" spans="10:15" ht="15">
      <c r="J1059" s="430"/>
      <c r="K1059" s="430"/>
      <c r="L1059" s="425"/>
      <c r="M1059" s="425"/>
      <c r="N1059" s="425"/>
      <c r="O1059" s="425"/>
    </row>
    <row r="1060" spans="10:15" ht="15">
      <c r="J1060" s="430"/>
      <c r="K1060" s="430"/>
      <c r="L1060" s="425"/>
      <c r="M1060" s="425"/>
      <c r="N1060" s="425"/>
      <c r="O1060" s="425"/>
    </row>
    <row r="1061" spans="10:15" ht="15">
      <c r="J1061" s="430"/>
      <c r="K1061" s="430"/>
      <c r="L1061" s="425"/>
      <c r="M1061" s="425"/>
      <c r="N1061" s="425"/>
      <c r="O1061" s="425"/>
    </row>
    <row r="1062" spans="10:15" ht="15">
      <c r="J1062" s="430"/>
      <c r="K1062" s="430"/>
      <c r="L1062" s="425"/>
      <c r="M1062" s="425"/>
      <c r="N1062" s="425"/>
      <c r="O1062" s="425"/>
    </row>
    <row r="1063" spans="10:15" ht="15">
      <c r="J1063" s="430"/>
      <c r="K1063" s="430"/>
      <c r="L1063" s="425"/>
      <c r="M1063" s="425"/>
      <c r="N1063" s="425"/>
      <c r="O1063" s="425"/>
    </row>
    <row r="1064" spans="10:15" ht="15">
      <c r="J1064" s="430"/>
      <c r="K1064" s="430"/>
      <c r="L1064" s="425"/>
      <c r="M1064" s="425"/>
      <c r="N1064" s="425"/>
      <c r="O1064" s="425"/>
    </row>
    <row r="1065" spans="10:15" ht="15">
      <c r="J1065" s="430"/>
      <c r="K1065" s="430"/>
      <c r="L1065" s="425"/>
      <c r="M1065" s="425"/>
      <c r="N1065" s="425"/>
      <c r="O1065" s="425"/>
    </row>
    <row r="1066" spans="10:15" ht="15">
      <c r="J1066" s="430"/>
      <c r="K1066" s="430"/>
      <c r="L1066" s="425"/>
      <c r="M1066" s="425"/>
      <c r="N1066" s="425"/>
      <c r="O1066" s="425"/>
    </row>
    <row r="1067" spans="10:15" ht="15">
      <c r="J1067" s="430"/>
      <c r="K1067" s="430"/>
      <c r="L1067" s="425"/>
      <c r="M1067" s="425"/>
      <c r="N1067" s="425"/>
      <c r="O1067" s="425"/>
    </row>
    <row r="1068" spans="10:15" ht="15">
      <c r="J1068" s="430"/>
      <c r="K1068" s="430"/>
      <c r="L1068" s="425"/>
      <c r="M1068" s="425"/>
      <c r="N1068" s="425"/>
      <c r="O1068" s="425"/>
    </row>
    <row r="1069" spans="10:15" ht="15">
      <c r="J1069" s="430"/>
      <c r="K1069" s="430"/>
      <c r="L1069" s="425"/>
      <c r="M1069" s="425"/>
      <c r="N1069" s="425"/>
      <c r="O1069" s="425"/>
    </row>
    <row r="1070" spans="10:15" ht="15">
      <c r="J1070" s="430"/>
      <c r="K1070" s="430"/>
      <c r="L1070" s="425"/>
      <c r="M1070" s="425"/>
      <c r="N1070" s="425"/>
      <c r="O1070" s="425"/>
    </row>
    <row r="1071" spans="10:15" ht="15">
      <c r="J1071" s="430"/>
      <c r="K1071" s="430"/>
      <c r="L1071" s="425"/>
      <c r="M1071" s="425"/>
      <c r="N1071" s="425"/>
      <c r="O1071" s="425"/>
    </row>
    <row r="1072" spans="10:15" ht="15">
      <c r="J1072" s="430"/>
      <c r="K1072" s="430"/>
      <c r="L1072" s="425"/>
      <c r="M1072" s="425"/>
      <c r="N1072" s="425"/>
      <c r="O1072" s="425"/>
    </row>
    <row r="1073" spans="10:15" ht="15">
      <c r="J1073" s="430"/>
      <c r="K1073" s="430"/>
      <c r="L1073" s="425"/>
      <c r="M1073" s="425"/>
      <c r="N1073" s="425"/>
      <c r="O1073" s="425"/>
    </row>
    <row r="1074" spans="10:15" ht="15">
      <c r="J1074" s="430"/>
      <c r="K1074" s="430"/>
      <c r="L1074" s="425"/>
      <c r="M1074" s="425"/>
      <c r="N1074" s="425"/>
      <c r="O1074" s="425"/>
    </row>
    <row r="1075" spans="10:15" ht="15">
      <c r="J1075" s="430"/>
      <c r="K1075" s="430"/>
      <c r="L1075" s="425"/>
      <c r="M1075" s="425"/>
      <c r="N1075" s="425"/>
      <c r="O1075" s="425"/>
    </row>
    <row r="1076" spans="10:15" ht="15">
      <c r="J1076" s="430"/>
      <c r="K1076" s="430"/>
      <c r="L1076" s="425"/>
      <c r="M1076" s="425"/>
      <c r="N1076" s="425"/>
      <c r="O1076" s="425"/>
    </row>
    <row r="1077" spans="10:15" ht="15">
      <c r="J1077" s="430"/>
      <c r="K1077" s="430"/>
      <c r="L1077" s="425"/>
      <c r="M1077" s="425"/>
      <c r="N1077" s="425"/>
      <c r="O1077" s="425"/>
    </row>
    <row r="1078" spans="10:15" ht="15">
      <c r="J1078" s="430"/>
      <c r="K1078" s="430"/>
      <c r="L1078" s="425"/>
      <c r="M1078" s="425"/>
      <c r="N1078" s="425"/>
      <c r="O1078" s="425"/>
    </row>
    <row r="1079" spans="10:15" ht="15">
      <c r="J1079" s="430"/>
      <c r="K1079" s="430"/>
      <c r="L1079" s="425"/>
      <c r="M1079" s="425"/>
      <c r="N1079" s="425"/>
      <c r="O1079" s="425"/>
    </row>
    <row r="1080" spans="10:15" ht="15">
      <c r="J1080" s="430"/>
      <c r="K1080" s="430"/>
      <c r="L1080" s="425"/>
      <c r="M1080" s="425"/>
      <c r="N1080" s="425"/>
      <c r="O1080" s="425"/>
    </row>
    <row r="1081" spans="10:15" ht="15">
      <c r="J1081" s="430"/>
      <c r="K1081" s="430"/>
      <c r="L1081" s="425"/>
      <c r="M1081" s="425"/>
      <c r="N1081" s="425"/>
      <c r="O1081" s="425"/>
    </row>
    <row r="1082" spans="10:15" ht="15">
      <c r="J1082" s="430"/>
      <c r="K1082" s="430"/>
      <c r="L1082" s="425"/>
      <c r="M1082" s="425"/>
      <c r="N1082" s="425"/>
      <c r="O1082" s="425"/>
    </row>
    <row r="1083" spans="10:15" ht="15">
      <c r="J1083" s="430"/>
      <c r="K1083" s="430"/>
      <c r="L1083" s="425"/>
      <c r="M1083" s="425"/>
      <c r="N1083" s="425"/>
      <c r="O1083" s="425"/>
    </row>
    <row r="1084" spans="10:15" ht="15">
      <c r="J1084" s="430"/>
      <c r="K1084" s="430"/>
      <c r="L1084" s="425"/>
      <c r="M1084" s="425"/>
      <c r="N1084" s="425"/>
      <c r="O1084" s="425"/>
    </row>
    <row r="1085" spans="10:15" ht="15">
      <c r="J1085" s="430"/>
      <c r="K1085" s="430"/>
      <c r="L1085" s="425"/>
      <c r="M1085" s="425"/>
      <c r="N1085" s="425"/>
      <c r="O1085" s="425"/>
    </row>
    <row r="1086" spans="10:15" ht="15">
      <c r="J1086" s="430"/>
      <c r="K1086" s="430"/>
      <c r="L1086" s="425"/>
      <c r="M1086" s="425"/>
      <c r="N1086" s="425"/>
      <c r="O1086" s="425"/>
    </row>
    <row r="1087" spans="10:15" ht="15">
      <c r="J1087" s="430"/>
      <c r="K1087" s="430"/>
      <c r="L1087" s="425"/>
      <c r="M1087" s="425"/>
      <c r="N1087" s="425"/>
      <c r="O1087" s="425"/>
    </row>
    <row r="1088" spans="10:15" ht="15">
      <c r="J1088" s="430"/>
      <c r="K1088" s="430"/>
      <c r="L1088" s="425"/>
      <c r="M1088" s="425"/>
      <c r="N1088" s="425"/>
      <c r="O1088" s="425"/>
    </row>
    <row r="1089" spans="10:15" ht="15">
      <c r="J1089" s="430"/>
      <c r="K1089" s="430"/>
      <c r="L1089" s="425"/>
      <c r="M1089" s="425"/>
      <c r="N1089" s="425"/>
      <c r="O1089" s="425"/>
    </row>
    <row r="1090" spans="10:15" ht="15">
      <c r="J1090" s="430"/>
      <c r="K1090" s="430"/>
      <c r="L1090" s="425"/>
      <c r="M1090" s="425"/>
      <c r="N1090" s="425"/>
      <c r="O1090" s="425"/>
    </row>
    <row r="1091" spans="10:15" ht="15">
      <c r="J1091" s="430"/>
      <c r="K1091" s="430"/>
      <c r="L1091" s="425"/>
      <c r="M1091" s="425"/>
      <c r="N1091" s="425"/>
      <c r="O1091" s="425"/>
    </row>
    <row r="1092" spans="10:15" ht="15">
      <c r="J1092" s="430"/>
      <c r="K1092" s="430"/>
      <c r="L1092" s="425"/>
      <c r="M1092" s="425"/>
      <c r="N1092" s="425"/>
      <c r="O1092" s="425"/>
    </row>
    <row r="1093" spans="10:15" ht="15">
      <c r="J1093" s="430"/>
      <c r="K1093" s="430"/>
      <c r="L1093" s="425"/>
      <c r="M1093" s="425"/>
      <c r="N1093" s="425"/>
      <c r="O1093" s="425"/>
    </row>
    <row r="1094" spans="10:15" ht="15">
      <c r="J1094" s="430"/>
      <c r="K1094" s="430"/>
      <c r="L1094" s="425"/>
      <c r="M1094" s="425"/>
      <c r="N1094" s="425"/>
      <c r="O1094" s="425"/>
    </row>
    <row r="1095" spans="10:15" ht="15">
      <c r="J1095" s="430"/>
      <c r="K1095" s="430"/>
      <c r="L1095" s="425"/>
      <c r="M1095" s="425"/>
      <c r="N1095" s="425"/>
      <c r="O1095" s="425"/>
    </row>
    <row r="1096" spans="10:15" ht="15">
      <c r="J1096" s="430"/>
      <c r="K1096" s="430"/>
      <c r="L1096" s="425"/>
      <c r="M1096" s="425"/>
      <c r="N1096" s="425"/>
      <c r="O1096" s="425"/>
    </row>
    <row r="1097" spans="10:15" ht="15">
      <c r="J1097" s="430"/>
      <c r="K1097" s="430"/>
      <c r="L1097" s="425"/>
      <c r="M1097" s="425"/>
      <c r="N1097" s="425"/>
      <c r="O1097" s="425"/>
    </row>
    <row r="1098" spans="10:15" ht="15">
      <c r="J1098" s="430"/>
      <c r="K1098" s="430"/>
      <c r="L1098" s="425"/>
      <c r="M1098" s="425"/>
      <c r="N1098" s="425"/>
      <c r="O1098" s="425"/>
    </row>
    <row r="1099" spans="10:15" ht="15">
      <c r="J1099" s="430"/>
      <c r="K1099" s="430"/>
      <c r="L1099" s="425"/>
      <c r="M1099" s="425"/>
      <c r="N1099" s="425"/>
      <c r="O1099" s="425"/>
    </row>
    <row r="1100" spans="10:15" ht="15">
      <c r="J1100" s="430"/>
      <c r="K1100" s="430"/>
      <c r="L1100" s="425"/>
      <c r="M1100" s="425"/>
      <c r="N1100" s="425"/>
      <c r="O1100" s="425"/>
    </row>
    <row r="1101" spans="10:15" ht="15">
      <c r="J1101" s="430"/>
      <c r="K1101" s="430"/>
      <c r="L1101" s="425"/>
      <c r="M1101" s="425"/>
      <c r="N1101" s="425"/>
      <c r="O1101" s="425"/>
    </row>
    <row r="1102" spans="10:15" ht="15">
      <c r="J1102" s="430"/>
      <c r="K1102" s="430"/>
      <c r="L1102" s="425"/>
      <c r="M1102" s="425"/>
      <c r="N1102" s="425"/>
      <c r="O1102" s="425"/>
    </row>
    <row r="1103" spans="10:15" ht="15">
      <c r="J1103" s="430"/>
      <c r="K1103" s="430"/>
      <c r="L1103" s="425"/>
      <c r="M1103" s="425"/>
      <c r="N1103" s="425"/>
      <c r="O1103" s="425"/>
    </row>
    <row r="1104" spans="10:15" ht="15">
      <c r="J1104" s="430"/>
      <c r="K1104" s="430"/>
      <c r="L1104" s="425"/>
      <c r="M1104" s="425"/>
      <c r="N1104" s="425"/>
      <c r="O1104" s="425"/>
    </row>
    <row r="1105" spans="10:15" ht="15">
      <c r="J1105" s="430"/>
      <c r="K1105" s="430"/>
      <c r="L1105" s="425"/>
      <c r="M1105" s="425"/>
      <c r="N1105" s="425"/>
      <c r="O1105" s="425"/>
    </row>
    <row r="1106" spans="10:15" ht="15">
      <c r="J1106" s="430"/>
      <c r="K1106" s="430"/>
      <c r="L1106" s="425"/>
      <c r="M1106" s="425"/>
      <c r="N1106" s="425"/>
      <c r="O1106" s="425"/>
    </row>
    <row r="1107" spans="10:15" ht="15">
      <c r="J1107" s="430"/>
      <c r="K1107" s="430"/>
      <c r="L1107" s="425"/>
      <c r="M1107" s="425"/>
      <c r="N1107" s="425"/>
      <c r="O1107" s="425"/>
    </row>
    <row r="1108" spans="10:15" ht="15">
      <c r="J1108" s="430"/>
      <c r="K1108" s="430"/>
      <c r="L1108" s="425"/>
      <c r="M1108" s="425"/>
      <c r="N1108" s="425"/>
      <c r="O1108" s="425"/>
    </row>
    <row r="1109" spans="10:15" ht="15">
      <c r="J1109" s="430"/>
      <c r="K1109" s="430"/>
      <c r="L1109" s="425"/>
      <c r="M1109" s="425"/>
      <c r="N1109" s="425"/>
      <c r="O1109" s="425"/>
    </row>
    <row r="1110" spans="10:15" ht="15">
      <c r="J1110" s="430"/>
      <c r="K1110" s="430"/>
      <c r="L1110" s="425"/>
      <c r="M1110" s="425"/>
      <c r="N1110" s="425"/>
      <c r="O1110" s="425"/>
    </row>
    <row r="1111" spans="10:15" ht="15">
      <c r="J1111" s="430"/>
      <c r="K1111" s="430"/>
      <c r="L1111" s="425"/>
      <c r="M1111" s="425"/>
      <c r="N1111" s="425"/>
      <c r="O1111" s="425"/>
    </row>
    <row r="1112" spans="10:15" ht="15">
      <c r="J1112" s="430"/>
      <c r="K1112" s="430"/>
      <c r="L1112" s="425"/>
      <c r="M1112" s="425"/>
      <c r="N1112" s="425"/>
      <c r="O1112" s="425"/>
    </row>
    <row r="1113" spans="10:15" ht="15">
      <c r="J1113" s="430"/>
      <c r="K1113" s="430"/>
      <c r="L1113" s="425"/>
      <c r="M1113" s="425"/>
      <c r="N1113" s="425"/>
      <c r="O1113" s="425"/>
    </row>
    <row r="1114" spans="10:15" ht="15">
      <c r="J1114" s="430"/>
      <c r="K1114" s="430"/>
      <c r="L1114" s="425"/>
      <c r="M1114" s="425"/>
      <c r="N1114" s="425"/>
      <c r="O1114" s="425"/>
    </row>
    <row r="1115" spans="10:15" ht="15">
      <c r="J1115" s="430"/>
      <c r="K1115" s="430"/>
      <c r="L1115" s="425"/>
      <c r="M1115" s="425"/>
      <c r="N1115" s="425"/>
      <c r="O1115" s="425"/>
    </row>
    <row r="1116" spans="10:15" ht="15">
      <c r="J1116" s="430"/>
      <c r="K1116" s="430"/>
      <c r="L1116" s="425"/>
      <c r="M1116" s="425"/>
      <c r="N1116" s="425"/>
      <c r="O1116" s="425"/>
    </row>
    <row r="1117" spans="10:15" ht="15">
      <c r="J1117" s="430"/>
      <c r="K1117" s="430"/>
      <c r="L1117" s="425"/>
      <c r="M1117" s="425"/>
      <c r="N1117" s="425"/>
      <c r="O1117" s="425"/>
    </row>
    <row r="1118" spans="10:15" ht="15">
      <c r="J1118" s="430"/>
      <c r="K1118" s="430"/>
      <c r="L1118" s="425"/>
      <c r="M1118" s="425"/>
      <c r="N1118" s="425"/>
      <c r="O1118" s="425"/>
    </row>
    <row r="1119" spans="10:15" ht="15">
      <c r="J1119" s="430"/>
      <c r="K1119" s="430"/>
      <c r="L1119" s="425"/>
      <c r="M1119" s="425"/>
      <c r="N1119" s="425"/>
      <c r="O1119" s="425"/>
    </row>
    <row r="1120" spans="10:15" ht="15">
      <c r="J1120" s="430"/>
      <c r="K1120" s="430"/>
      <c r="L1120" s="425"/>
      <c r="M1120" s="425"/>
      <c r="N1120" s="425"/>
      <c r="O1120" s="425"/>
    </row>
    <row r="1121" spans="10:15" ht="15">
      <c r="J1121" s="430"/>
      <c r="K1121" s="430"/>
      <c r="L1121" s="425"/>
      <c r="M1121" s="425"/>
      <c r="N1121" s="425"/>
      <c r="O1121" s="425"/>
    </row>
    <row r="1122" spans="10:15" ht="15">
      <c r="J1122" s="430"/>
      <c r="K1122" s="430"/>
      <c r="L1122" s="425"/>
      <c r="M1122" s="425"/>
      <c r="N1122" s="425"/>
      <c r="O1122" s="425"/>
    </row>
    <row r="1123" spans="10:15" ht="15">
      <c r="J1123" s="430"/>
      <c r="K1123" s="430"/>
      <c r="L1123" s="425"/>
      <c r="M1123" s="425"/>
      <c r="N1123" s="425"/>
      <c r="O1123" s="425"/>
    </row>
    <row r="1124" spans="10:15" ht="15">
      <c r="J1124" s="430"/>
      <c r="K1124" s="430"/>
      <c r="L1124" s="425"/>
      <c r="M1124" s="425"/>
      <c r="N1124" s="425"/>
      <c r="O1124" s="425"/>
    </row>
    <row r="1125" spans="10:15" ht="15">
      <c r="J1125" s="430"/>
      <c r="K1125" s="430"/>
      <c r="L1125" s="425"/>
      <c r="M1125" s="425"/>
      <c r="N1125" s="425"/>
      <c r="O1125" s="425"/>
    </row>
    <row r="1126" spans="10:15" ht="15">
      <c r="J1126" s="430"/>
      <c r="K1126" s="430"/>
      <c r="L1126" s="425"/>
      <c r="M1126" s="425"/>
      <c r="N1126" s="425"/>
      <c r="O1126" s="425"/>
    </row>
    <row r="1127" spans="10:15" ht="15">
      <c r="J1127" s="430"/>
      <c r="K1127" s="430"/>
      <c r="L1127" s="425"/>
      <c r="M1127" s="425"/>
      <c r="N1127" s="425"/>
      <c r="O1127" s="425"/>
    </row>
    <row r="1128" spans="10:15" ht="15">
      <c r="J1128" s="430"/>
      <c r="K1128" s="430"/>
      <c r="L1128" s="425"/>
      <c r="M1128" s="425"/>
      <c r="N1128" s="425"/>
      <c r="O1128" s="425"/>
    </row>
    <row r="1129" spans="10:15" ht="15">
      <c r="J1129" s="430"/>
      <c r="K1129" s="430"/>
      <c r="L1129" s="425"/>
      <c r="M1129" s="425"/>
      <c r="N1129" s="425"/>
      <c r="O1129" s="425"/>
    </row>
    <row r="1130" spans="10:15" ht="15">
      <c r="J1130" s="430"/>
      <c r="K1130" s="430"/>
      <c r="L1130" s="425"/>
      <c r="M1130" s="425"/>
      <c r="N1130" s="425"/>
      <c r="O1130" s="425"/>
    </row>
    <row r="1131" spans="10:15" ht="15">
      <c r="J1131" s="430"/>
      <c r="K1131" s="430"/>
      <c r="L1131" s="425"/>
      <c r="M1131" s="425"/>
      <c r="N1131" s="425"/>
      <c r="O1131" s="425"/>
    </row>
    <row r="1132" spans="10:15" ht="15">
      <c r="J1132" s="430"/>
      <c r="K1132" s="430"/>
      <c r="L1132" s="425"/>
      <c r="M1132" s="425"/>
      <c r="N1132" s="425"/>
      <c r="O1132" s="425"/>
    </row>
    <row r="1133" spans="10:15" ht="15">
      <c r="J1133" s="430"/>
      <c r="K1133" s="430"/>
      <c r="L1133" s="425"/>
      <c r="M1133" s="425"/>
      <c r="N1133" s="425"/>
      <c r="O1133" s="425"/>
    </row>
    <row r="1134" spans="10:15" ht="15">
      <c r="J1134" s="430"/>
      <c r="K1134" s="430"/>
      <c r="L1134" s="425"/>
      <c r="M1134" s="425"/>
      <c r="N1134" s="425"/>
      <c r="O1134" s="425"/>
    </row>
    <row r="1135" spans="10:15" ht="15">
      <c r="J1135" s="430"/>
      <c r="K1135" s="430"/>
      <c r="L1135" s="425"/>
      <c r="M1135" s="425"/>
      <c r="N1135" s="425"/>
      <c r="O1135" s="425"/>
    </row>
    <row r="1136" spans="10:15" ht="15">
      <c r="J1136" s="430"/>
      <c r="K1136" s="430"/>
      <c r="L1136" s="425"/>
      <c r="M1136" s="425"/>
      <c r="N1136" s="425"/>
      <c r="O1136" s="425"/>
    </row>
    <row r="1137" spans="10:15" ht="15">
      <c r="J1137" s="430"/>
      <c r="K1137" s="430"/>
      <c r="L1137" s="425"/>
      <c r="M1137" s="425"/>
      <c r="N1137" s="425"/>
      <c r="O1137" s="425"/>
    </row>
    <row r="1138" spans="10:15" ht="15">
      <c r="J1138" s="430"/>
      <c r="K1138" s="430"/>
      <c r="L1138" s="425"/>
      <c r="M1138" s="425"/>
      <c r="N1138" s="425"/>
      <c r="O1138" s="425"/>
    </row>
    <row r="1139" spans="10:15" ht="15">
      <c r="J1139" s="430"/>
      <c r="K1139" s="430"/>
      <c r="L1139" s="425"/>
      <c r="M1139" s="425"/>
      <c r="N1139" s="425"/>
      <c r="O1139" s="425"/>
    </row>
    <row r="1140" spans="10:15" ht="15">
      <c r="J1140" s="430"/>
      <c r="K1140" s="430"/>
      <c r="L1140" s="425"/>
      <c r="M1140" s="425"/>
      <c r="N1140" s="425"/>
      <c r="O1140" s="425"/>
    </row>
    <row r="1141" spans="10:15" ht="15">
      <c r="J1141" s="430"/>
      <c r="K1141" s="430"/>
      <c r="L1141" s="425"/>
      <c r="M1141" s="425"/>
      <c r="N1141" s="425"/>
      <c r="O1141" s="425"/>
    </row>
    <row r="1142" spans="10:15" ht="15">
      <c r="J1142" s="430"/>
      <c r="K1142" s="430"/>
      <c r="L1142" s="425"/>
      <c r="M1142" s="425"/>
      <c r="N1142" s="425"/>
      <c r="O1142" s="425"/>
    </row>
    <row r="1143" spans="10:15" ht="15">
      <c r="J1143" s="430"/>
      <c r="K1143" s="430"/>
      <c r="L1143" s="425"/>
      <c r="M1143" s="425"/>
      <c r="N1143" s="425"/>
      <c r="O1143" s="425"/>
    </row>
    <row r="1144" spans="10:15" ht="15">
      <c r="J1144" s="430"/>
      <c r="K1144" s="430"/>
      <c r="L1144" s="425"/>
      <c r="M1144" s="425"/>
      <c r="N1144" s="425"/>
      <c r="O1144" s="425"/>
    </row>
    <row r="1145" spans="10:15" ht="15">
      <c r="J1145" s="430"/>
      <c r="K1145" s="430"/>
      <c r="L1145" s="425"/>
      <c r="M1145" s="425"/>
      <c r="N1145" s="425"/>
      <c r="O1145" s="425"/>
    </row>
    <row r="1146" spans="10:15" ht="15">
      <c r="J1146" s="430"/>
      <c r="K1146" s="430"/>
      <c r="L1146" s="425"/>
      <c r="M1146" s="425"/>
      <c r="N1146" s="425"/>
      <c r="O1146" s="425"/>
    </row>
    <row r="1147" spans="10:15" ht="15">
      <c r="J1147" s="430"/>
      <c r="K1147" s="430"/>
      <c r="L1147" s="425"/>
      <c r="M1147" s="425"/>
      <c r="N1147" s="425"/>
      <c r="O1147" s="425"/>
    </row>
    <row r="1148" spans="10:15" ht="15">
      <c r="J1148" s="430"/>
      <c r="K1148" s="430"/>
      <c r="L1148" s="425"/>
      <c r="M1148" s="425"/>
      <c r="N1148" s="425"/>
      <c r="O1148" s="425"/>
    </row>
    <row r="1149" spans="10:15" ht="15">
      <c r="J1149" s="430"/>
      <c r="K1149" s="430"/>
      <c r="L1149" s="425"/>
      <c r="M1149" s="425"/>
      <c r="N1149" s="425"/>
      <c r="O1149" s="425"/>
    </row>
    <row r="1150" spans="10:15" ht="15">
      <c r="J1150" s="430"/>
      <c r="K1150" s="430"/>
      <c r="L1150" s="425"/>
      <c r="M1150" s="425"/>
      <c r="N1150" s="425"/>
      <c r="O1150" s="425"/>
    </row>
    <row r="1151" spans="10:15" ht="15">
      <c r="J1151" s="430"/>
      <c r="K1151" s="430"/>
      <c r="L1151" s="425"/>
      <c r="M1151" s="425"/>
      <c r="N1151" s="425"/>
      <c r="O1151" s="425"/>
    </row>
    <row r="1152" spans="10:15" ht="15">
      <c r="J1152" s="430"/>
      <c r="K1152" s="430"/>
      <c r="L1152" s="425"/>
      <c r="M1152" s="425"/>
      <c r="N1152" s="425"/>
      <c r="O1152" s="425"/>
    </row>
    <row r="1153" spans="10:15" ht="15">
      <c r="J1153" s="430"/>
      <c r="K1153" s="430"/>
      <c r="L1153" s="425"/>
      <c r="M1153" s="425"/>
      <c r="N1153" s="425"/>
      <c r="O1153" s="425"/>
    </row>
    <row r="1154" spans="10:15" ht="15">
      <c r="J1154" s="430"/>
      <c r="K1154" s="430"/>
      <c r="L1154" s="425"/>
      <c r="M1154" s="425"/>
      <c r="N1154" s="425"/>
      <c r="O1154" s="425"/>
    </row>
    <row r="1155" spans="10:15" ht="15">
      <c r="J1155" s="430"/>
      <c r="K1155" s="430"/>
      <c r="L1155" s="425"/>
      <c r="M1155" s="425"/>
      <c r="N1155" s="425"/>
      <c r="O1155" s="425"/>
    </row>
    <row r="1156" spans="10:15" ht="15">
      <c r="J1156" s="430"/>
      <c r="K1156" s="430"/>
      <c r="L1156" s="425"/>
      <c r="M1156" s="425"/>
      <c r="N1156" s="425"/>
      <c r="O1156" s="425"/>
    </row>
    <row r="1157" spans="10:15" ht="15">
      <c r="J1157" s="430"/>
      <c r="K1157" s="430"/>
      <c r="L1157" s="425"/>
      <c r="M1157" s="425"/>
      <c r="N1157" s="425"/>
      <c r="O1157" s="425"/>
    </row>
    <row r="1158" spans="10:15" ht="15">
      <c r="J1158" s="430"/>
      <c r="K1158" s="430"/>
      <c r="L1158" s="425"/>
      <c r="M1158" s="425"/>
      <c r="N1158" s="425"/>
      <c r="O1158" s="425"/>
    </row>
    <row r="1159" spans="10:15" ht="15">
      <c r="J1159" s="430"/>
      <c r="K1159" s="430"/>
      <c r="L1159" s="425"/>
      <c r="M1159" s="425"/>
      <c r="N1159" s="425"/>
      <c r="O1159" s="425"/>
    </row>
    <row r="1160" spans="10:15" ht="15">
      <c r="J1160" s="430"/>
      <c r="K1160" s="430"/>
      <c r="L1160" s="425"/>
      <c r="M1160" s="425"/>
      <c r="N1160" s="425"/>
      <c r="O1160" s="425"/>
    </row>
    <row r="1161" spans="10:15" ht="15">
      <c r="J1161" s="430"/>
      <c r="K1161" s="430"/>
      <c r="L1161" s="425"/>
      <c r="M1161" s="425"/>
      <c r="N1161" s="425"/>
      <c r="O1161" s="425"/>
    </row>
    <row r="1162" spans="10:15" ht="15">
      <c r="J1162" s="430"/>
      <c r="K1162" s="430"/>
      <c r="L1162" s="425"/>
      <c r="M1162" s="425"/>
      <c r="N1162" s="425"/>
      <c r="O1162" s="425"/>
    </row>
    <row r="1163" spans="10:15" ht="15">
      <c r="J1163" s="430"/>
      <c r="K1163" s="430"/>
      <c r="L1163" s="425"/>
      <c r="M1163" s="425"/>
      <c r="N1163" s="425"/>
      <c r="O1163" s="425"/>
    </row>
    <row r="1164" spans="10:15" ht="15">
      <c r="J1164" s="430"/>
      <c r="K1164" s="430"/>
      <c r="L1164" s="425"/>
      <c r="M1164" s="425"/>
      <c r="N1164" s="425"/>
      <c r="O1164" s="425"/>
    </row>
    <row r="1165" spans="10:15" ht="15">
      <c r="J1165" s="430"/>
      <c r="K1165" s="430"/>
      <c r="L1165" s="425"/>
      <c r="M1165" s="425"/>
      <c r="N1165" s="425"/>
      <c r="O1165" s="425"/>
    </row>
    <row r="1166" spans="10:15" ht="15">
      <c r="J1166" s="430"/>
      <c r="K1166" s="430"/>
      <c r="L1166" s="425"/>
      <c r="M1166" s="425"/>
      <c r="N1166" s="425"/>
      <c r="O1166" s="425"/>
    </row>
    <row r="1167" spans="10:15" ht="15">
      <c r="J1167" s="430"/>
      <c r="K1167" s="430"/>
      <c r="L1167" s="425"/>
      <c r="M1167" s="425"/>
      <c r="N1167" s="425"/>
      <c r="O1167" s="425"/>
    </row>
    <row r="1168" spans="10:15" ht="15">
      <c r="J1168" s="430"/>
      <c r="K1168" s="430"/>
      <c r="L1168" s="425"/>
      <c r="M1168" s="425"/>
      <c r="N1168" s="425"/>
      <c r="O1168" s="425"/>
    </row>
    <row r="1169" spans="10:15" ht="15">
      <c r="J1169" s="430"/>
      <c r="K1169" s="430"/>
      <c r="L1169" s="425"/>
      <c r="M1169" s="425"/>
      <c r="N1169" s="425"/>
      <c r="O1169" s="425"/>
    </row>
    <row r="1170" spans="10:15" ht="15">
      <c r="J1170" s="430"/>
      <c r="K1170" s="430"/>
      <c r="L1170" s="425"/>
      <c r="M1170" s="425"/>
      <c r="N1170" s="425"/>
      <c r="O1170" s="425"/>
    </row>
    <row r="1171" spans="10:15" ht="15">
      <c r="J1171" s="430"/>
      <c r="K1171" s="430"/>
      <c r="L1171" s="425"/>
      <c r="M1171" s="425"/>
      <c r="N1171" s="425"/>
      <c r="O1171" s="425"/>
    </row>
    <row r="1172" spans="10:15" ht="15">
      <c r="J1172" s="430"/>
      <c r="K1172" s="430"/>
      <c r="L1172" s="425"/>
      <c r="M1172" s="425"/>
      <c r="N1172" s="425"/>
      <c r="O1172" s="425"/>
    </row>
    <row r="1173" spans="10:15" ht="15">
      <c r="J1173" s="430"/>
      <c r="K1173" s="430"/>
      <c r="L1173" s="425"/>
      <c r="M1173" s="425"/>
      <c r="N1173" s="425"/>
      <c r="O1173" s="425"/>
    </row>
    <row r="1174" spans="10:15" ht="15">
      <c r="J1174" s="430"/>
      <c r="K1174" s="430"/>
      <c r="L1174" s="425"/>
      <c r="M1174" s="425"/>
      <c r="N1174" s="425"/>
      <c r="O1174" s="425"/>
    </row>
    <row r="1175" spans="10:15" ht="15">
      <c r="J1175" s="430"/>
      <c r="K1175" s="430"/>
      <c r="L1175" s="425"/>
      <c r="M1175" s="425"/>
      <c r="N1175" s="425"/>
      <c r="O1175" s="425"/>
    </row>
    <row r="1176" spans="10:15" ht="15">
      <c r="J1176" s="430"/>
      <c r="K1176" s="430"/>
      <c r="L1176" s="425"/>
      <c r="M1176" s="425"/>
      <c r="N1176" s="425"/>
      <c r="O1176" s="425"/>
    </row>
    <row r="1177" spans="10:15" ht="15">
      <c r="J1177" s="430"/>
      <c r="K1177" s="430"/>
      <c r="L1177" s="425"/>
      <c r="M1177" s="425"/>
      <c r="N1177" s="425"/>
      <c r="O1177" s="425"/>
    </row>
    <row r="1178" spans="10:15" ht="15">
      <c r="J1178" s="430"/>
      <c r="K1178" s="430"/>
      <c r="L1178" s="425"/>
      <c r="M1178" s="425"/>
      <c r="N1178" s="425"/>
      <c r="O1178" s="425"/>
    </row>
    <row r="1179" spans="10:15" ht="15">
      <c r="J1179" s="430"/>
      <c r="K1179" s="430"/>
      <c r="L1179" s="425"/>
      <c r="M1179" s="425"/>
      <c r="N1179" s="425"/>
      <c r="O1179" s="425"/>
    </row>
    <row r="1180" spans="10:15" ht="15">
      <c r="J1180" s="430"/>
      <c r="K1180" s="430"/>
      <c r="L1180" s="425"/>
      <c r="M1180" s="425"/>
      <c r="N1180" s="425"/>
      <c r="O1180" s="425"/>
    </row>
    <row r="1181" spans="10:15" ht="15">
      <c r="J1181" s="430"/>
      <c r="K1181" s="430"/>
      <c r="L1181" s="425"/>
      <c r="M1181" s="425"/>
      <c r="N1181" s="425"/>
      <c r="O1181" s="425"/>
    </row>
    <row r="1182" spans="10:15" ht="15">
      <c r="J1182" s="430"/>
      <c r="K1182" s="430"/>
      <c r="L1182" s="425"/>
      <c r="M1182" s="425"/>
      <c r="N1182" s="425"/>
      <c r="O1182" s="425"/>
    </row>
    <row r="1183" spans="10:15" ht="15">
      <c r="J1183" s="430"/>
      <c r="K1183" s="430"/>
      <c r="L1183" s="425"/>
      <c r="M1183" s="425"/>
      <c r="N1183" s="425"/>
      <c r="O1183" s="425"/>
    </row>
    <row r="1184" spans="10:15" ht="15">
      <c r="J1184" s="430"/>
      <c r="K1184" s="430"/>
      <c r="L1184" s="425"/>
      <c r="M1184" s="425"/>
      <c r="N1184" s="425"/>
      <c r="O1184" s="425"/>
    </row>
    <row r="1185" spans="10:15" ht="15">
      <c r="J1185" s="430"/>
      <c r="K1185" s="430"/>
      <c r="L1185" s="425"/>
      <c r="M1185" s="425"/>
      <c r="N1185" s="425"/>
      <c r="O1185" s="425"/>
    </row>
    <row r="1186" spans="10:15" ht="15">
      <c r="J1186" s="430"/>
      <c r="K1186" s="430"/>
      <c r="L1186" s="425"/>
      <c r="M1186" s="425"/>
      <c r="N1186" s="425"/>
      <c r="O1186" s="425"/>
    </row>
    <row r="1187" spans="10:15" ht="15">
      <c r="J1187" s="430"/>
      <c r="K1187" s="430"/>
      <c r="L1187" s="425"/>
      <c r="M1187" s="425"/>
      <c r="N1187" s="425"/>
      <c r="O1187" s="425"/>
    </row>
    <row r="1188" spans="10:15" ht="15">
      <c r="J1188" s="430"/>
      <c r="K1188" s="430"/>
      <c r="L1188" s="425"/>
      <c r="M1188" s="425"/>
      <c r="N1188" s="425"/>
      <c r="O1188" s="425"/>
    </row>
    <row r="1189" spans="10:15" ht="15">
      <c r="J1189" s="430"/>
      <c r="K1189" s="430"/>
      <c r="L1189" s="425"/>
      <c r="M1189" s="425"/>
      <c r="N1189" s="425"/>
      <c r="O1189" s="425"/>
    </row>
    <row r="1190" spans="10:15" ht="15">
      <c r="J1190" s="430"/>
      <c r="K1190" s="430"/>
      <c r="L1190" s="425"/>
      <c r="M1190" s="425"/>
      <c r="N1190" s="425"/>
      <c r="O1190" s="425"/>
    </row>
    <row r="1191" spans="10:15" ht="15">
      <c r="J1191" s="430"/>
      <c r="K1191" s="430"/>
      <c r="L1191" s="425"/>
      <c r="M1191" s="425"/>
      <c r="N1191" s="425"/>
      <c r="O1191" s="425"/>
    </row>
    <row r="1192" spans="10:15" ht="15">
      <c r="J1192" s="430"/>
      <c r="K1192" s="430"/>
      <c r="L1192" s="425"/>
      <c r="M1192" s="425"/>
      <c r="N1192" s="425"/>
      <c r="O1192" s="425"/>
    </row>
    <row r="1193" spans="10:15" ht="15">
      <c r="J1193" s="430"/>
      <c r="K1193" s="430"/>
      <c r="L1193" s="425"/>
      <c r="M1193" s="425"/>
      <c r="N1193" s="425"/>
      <c r="O1193" s="425"/>
    </row>
    <row r="1194" spans="10:15" ht="15">
      <c r="J1194" s="430"/>
      <c r="K1194" s="430"/>
      <c r="L1194" s="425"/>
      <c r="M1194" s="425"/>
      <c r="N1194" s="425"/>
      <c r="O1194" s="425"/>
    </row>
    <row r="1195" spans="10:15" ht="15">
      <c r="J1195" s="430"/>
      <c r="K1195" s="430"/>
      <c r="L1195" s="425"/>
      <c r="M1195" s="425"/>
      <c r="N1195" s="425"/>
      <c r="O1195" s="425"/>
    </row>
    <row r="1196" spans="10:15" ht="15">
      <c r="J1196" s="430"/>
      <c r="K1196" s="430"/>
      <c r="L1196" s="425"/>
      <c r="M1196" s="425"/>
      <c r="N1196" s="425"/>
      <c r="O1196" s="425"/>
    </row>
    <row r="1197" spans="10:15" ht="15">
      <c r="J1197" s="430"/>
      <c r="K1197" s="430"/>
      <c r="L1197" s="425"/>
      <c r="M1197" s="425"/>
      <c r="N1197" s="425"/>
      <c r="O1197" s="425"/>
    </row>
    <row r="1198" spans="10:15" ht="15">
      <c r="J1198" s="430"/>
      <c r="K1198" s="430"/>
      <c r="L1198" s="425"/>
      <c r="M1198" s="425"/>
      <c r="N1198" s="425"/>
      <c r="O1198" s="425"/>
    </row>
    <row r="1199" spans="10:15" ht="15">
      <c r="J1199" s="430"/>
      <c r="K1199" s="430"/>
      <c r="L1199" s="425"/>
      <c r="M1199" s="425"/>
      <c r="N1199" s="425"/>
      <c r="O1199" s="425"/>
    </row>
    <row r="1200" spans="10:15" ht="15">
      <c r="J1200" s="430"/>
      <c r="K1200" s="430"/>
      <c r="L1200" s="425"/>
      <c r="M1200" s="425"/>
      <c r="N1200" s="425"/>
      <c r="O1200" s="425"/>
    </row>
    <row r="1201" spans="10:15" ht="15">
      <c r="J1201" s="430"/>
      <c r="K1201" s="430"/>
      <c r="L1201" s="425"/>
      <c r="M1201" s="425"/>
      <c r="N1201" s="425"/>
      <c r="O1201" s="425"/>
    </row>
    <row r="1202" spans="10:15" ht="15">
      <c r="J1202" s="430"/>
      <c r="K1202" s="430"/>
      <c r="L1202" s="425"/>
      <c r="M1202" s="425"/>
      <c r="N1202" s="425"/>
      <c r="O1202" s="425"/>
    </row>
    <row r="1203" spans="10:15" ht="15">
      <c r="J1203" s="430"/>
      <c r="K1203" s="430"/>
      <c r="L1203" s="425"/>
      <c r="M1203" s="425"/>
      <c r="N1203" s="425"/>
      <c r="O1203" s="425"/>
    </row>
    <row r="1204" spans="10:15" ht="15">
      <c r="J1204" s="430"/>
      <c r="K1204" s="430"/>
      <c r="L1204" s="425"/>
      <c r="M1204" s="425"/>
      <c r="N1204" s="425"/>
      <c r="O1204" s="425"/>
    </row>
    <row r="1205" spans="10:15" ht="15">
      <c r="J1205" s="430"/>
      <c r="K1205" s="430"/>
      <c r="L1205" s="425"/>
      <c r="M1205" s="425"/>
      <c r="N1205" s="425"/>
      <c r="O1205" s="425"/>
    </row>
    <row r="1206" spans="10:15" ht="15">
      <c r="J1206" s="430"/>
      <c r="K1206" s="430"/>
      <c r="L1206" s="425"/>
      <c r="M1206" s="425"/>
      <c r="N1206" s="425"/>
      <c r="O1206" s="425"/>
    </row>
    <row r="1207" spans="10:15" ht="15">
      <c r="J1207" s="430"/>
      <c r="K1207" s="430"/>
      <c r="L1207" s="425"/>
      <c r="M1207" s="425"/>
      <c r="N1207" s="425"/>
      <c r="O1207" s="425"/>
    </row>
    <row r="1208" spans="10:15" ht="15">
      <c r="J1208" s="430"/>
      <c r="K1208" s="430"/>
      <c r="L1208" s="425"/>
      <c r="M1208" s="425"/>
      <c r="N1208" s="425"/>
      <c r="O1208" s="425"/>
    </row>
    <row r="1209" spans="10:15" ht="15">
      <c r="J1209" s="430"/>
      <c r="K1209" s="430"/>
      <c r="L1209" s="425"/>
      <c r="M1209" s="425"/>
      <c r="N1209" s="425"/>
      <c r="O1209" s="425"/>
    </row>
    <row r="1210" spans="10:15" ht="15">
      <c r="J1210" s="430"/>
      <c r="K1210" s="430"/>
      <c r="L1210" s="425"/>
      <c r="M1210" s="425"/>
      <c r="N1210" s="425"/>
      <c r="O1210" s="425"/>
    </row>
    <row r="1211" spans="10:15" ht="15">
      <c r="J1211" s="430"/>
      <c r="K1211" s="430"/>
      <c r="L1211" s="425"/>
      <c r="M1211" s="425"/>
      <c r="N1211" s="425"/>
      <c r="O1211" s="425"/>
    </row>
    <row r="1212" spans="10:15" ht="15">
      <c r="J1212" s="430"/>
      <c r="K1212" s="430"/>
      <c r="L1212" s="425"/>
      <c r="M1212" s="425"/>
      <c r="N1212" s="425"/>
      <c r="O1212" s="425"/>
    </row>
    <row r="1213" spans="10:15" ht="15">
      <c r="J1213" s="430"/>
      <c r="K1213" s="430"/>
      <c r="L1213" s="425"/>
      <c r="M1213" s="425"/>
      <c r="N1213" s="425"/>
      <c r="O1213" s="425"/>
    </row>
    <row r="1214" spans="10:15" ht="15">
      <c r="J1214" s="430"/>
      <c r="K1214" s="430"/>
      <c r="L1214" s="425"/>
      <c r="M1214" s="425"/>
      <c r="N1214" s="425"/>
      <c r="O1214" s="425"/>
    </row>
    <row r="1215" spans="10:15" ht="15">
      <c r="J1215" s="430"/>
      <c r="K1215" s="430"/>
      <c r="L1215" s="425"/>
      <c r="M1215" s="425"/>
      <c r="N1215" s="425"/>
      <c r="O1215" s="425"/>
    </row>
    <row r="1216" spans="10:15" ht="15">
      <c r="J1216" s="430"/>
      <c r="K1216" s="430"/>
      <c r="L1216" s="425"/>
      <c r="M1216" s="425"/>
      <c r="N1216" s="425"/>
      <c r="O1216" s="425"/>
    </row>
    <row r="1217" spans="10:15" ht="15">
      <c r="J1217" s="430"/>
      <c r="K1217" s="430"/>
      <c r="L1217" s="425"/>
      <c r="M1217" s="425"/>
      <c r="N1217" s="425"/>
      <c r="O1217" s="425"/>
    </row>
    <row r="1218" spans="10:15" ht="15">
      <c r="J1218" s="430"/>
      <c r="K1218" s="430"/>
      <c r="L1218" s="425"/>
      <c r="M1218" s="425"/>
      <c r="N1218" s="425"/>
      <c r="O1218" s="425"/>
    </row>
    <row r="1219" spans="10:15" ht="15">
      <c r="J1219" s="430"/>
      <c r="K1219" s="430"/>
      <c r="L1219" s="425"/>
      <c r="M1219" s="425"/>
      <c r="N1219" s="425"/>
      <c r="O1219" s="425"/>
    </row>
    <row r="1220" spans="10:15" ht="15">
      <c r="J1220" s="430"/>
      <c r="K1220" s="430"/>
      <c r="L1220" s="425"/>
      <c r="M1220" s="425"/>
      <c r="N1220" s="425"/>
      <c r="O1220" s="425"/>
    </row>
    <row r="1221" spans="10:15" ht="15">
      <c r="J1221" s="430"/>
      <c r="K1221" s="430"/>
      <c r="L1221" s="425"/>
      <c r="M1221" s="425"/>
      <c r="N1221" s="425"/>
      <c r="O1221" s="425"/>
    </row>
    <row r="1222" spans="10:15" ht="15">
      <c r="J1222" s="430"/>
      <c r="K1222" s="430"/>
      <c r="L1222" s="425"/>
      <c r="M1222" s="425"/>
      <c r="N1222" s="425"/>
      <c r="O1222" s="425"/>
    </row>
    <row r="1223" spans="10:15" ht="15">
      <c r="J1223" s="430"/>
      <c r="K1223" s="430"/>
      <c r="L1223" s="425"/>
      <c r="M1223" s="425"/>
      <c r="N1223" s="425"/>
      <c r="O1223" s="425"/>
    </row>
    <row r="1224" spans="10:15" ht="15">
      <c r="J1224" s="430"/>
      <c r="K1224" s="430"/>
      <c r="L1224" s="425"/>
      <c r="M1224" s="425"/>
      <c r="N1224" s="425"/>
      <c r="O1224" s="425"/>
    </row>
    <row r="1225" spans="10:15" ht="15">
      <c r="J1225" s="430"/>
      <c r="K1225" s="430"/>
      <c r="L1225" s="425"/>
      <c r="M1225" s="425"/>
      <c r="N1225" s="425"/>
      <c r="O1225" s="425"/>
    </row>
    <row r="1226" spans="10:15" ht="15">
      <c r="J1226" s="430"/>
      <c r="K1226" s="430"/>
      <c r="L1226" s="425"/>
      <c r="M1226" s="425"/>
      <c r="N1226" s="425"/>
      <c r="O1226" s="425"/>
    </row>
    <row r="1227" spans="10:15" ht="15">
      <c r="J1227" s="430"/>
      <c r="K1227" s="430"/>
      <c r="L1227" s="425"/>
      <c r="M1227" s="425"/>
      <c r="N1227" s="425"/>
      <c r="O1227" s="425"/>
    </row>
    <row r="1228" spans="10:15" ht="15">
      <c r="J1228" s="430"/>
      <c r="K1228" s="430"/>
      <c r="L1228" s="425"/>
      <c r="M1228" s="425"/>
      <c r="N1228" s="425"/>
      <c r="O1228" s="425"/>
    </row>
    <row r="1229" spans="10:15" ht="15">
      <c r="J1229" s="430"/>
      <c r="K1229" s="430"/>
      <c r="L1229" s="425"/>
      <c r="M1229" s="425"/>
      <c r="N1229" s="425"/>
      <c r="O1229" s="425"/>
    </row>
    <row r="1230" spans="10:15" ht="15">
      <c r="J1230" s="430"/>
      <c r="K1230" s="430"/>
      <c r="L1230" s="425"/>
      <c r="M1230" s="425"/>
      <c r="N1230" s="425"/>
      <c r="O1230" s="425"/>
    </row>
    <row r="1231" spans="10:15" ht="15">
      <c r="J1231" s="430"/>
      <c r="K1231" s="430"/>
      <c r="L1231" s="425"/>
      <c r="M1231" s="425"/>
      <c r="N1231" s="425"/>
      <c r="O1231" s="425"/>
    </row>
    <row r="1232" spans="10:15" ht="15">
      <c r="J1232" s="430"/>
      <c r="K1232" s="430"/>
      <c r="L1232" s="425"/>
      <c r="M1232" s="425"/>
      <c r="N1232" s="425"/>
      <c r="O1232" s="425"/>
    </row>
    <row r="1233" spans="10:15" ht="15">
      <c r="J1233" s="430"/>
      <c r="K1233" s="430"/>
      <c r="L1233" s="425"/>
      <c r="M1233" s="425"/>
      <c r="N1233" s="425"/>
      <c r="O1233" s="425"/>
    </row>
    <row r="1234" spans="10:15" ht="15">
      <c r="J1234" s="430"/>
      <c r="K1234" s="430"/>
      <c r="L1234" s="425"/>
      <c r="M1234" s="425"/>
      <c r="N1234" s="425"/>
      <c r="O1234" s="425"/>
    </row>
    <row r="1235" spans="10:15" ht="15">
      <c r="J1235" s="430"/>
      <c r="K1235" s="430"/>
      <c r="L1235" s="425"/>
      <c r="M1235" s="425"/>
      <c r="N1235" s="425"/>
      <c r="O1235" s="425"/>
    </row>
    <row r="1236" spans="10:15" ht="15">
      <c r="J1236" s="430"/>
      <c r="K1236" s="430"/>
      <c r="L1236" s="425"/>
      <c r="M1236" s="425"/>
      <c r="N1236" s="425"/>
      <c r="O1236" s="425"/>
    </row>
    <row r="1237" spans="10:15" ht="15">
      <c r="J1237" s="430"/>
      <c r="K1237" s="430"/>
      <c r="L1237" s="425"/>
      <c r="M1237" s="425"/>
      <c r="N1237" s="425"/>
      <c r="O1237" s="425"/>
    </row>
    <row r="1238" spans="10:15" ht="15">
      <c r="J1238" s="430"/>
      <c r="K1238" s="430"/>
      <c r="L1238" s="425"/>
      <c r="M1238" s="425"/>
      <c r="N1238" s="425"/>
      <c r="O1238" s="425"/>
    </row>
    <row r="1239" spans="10:15" ht="15">
      <c r="J1239" s="430"/>
      <c r="K1239" s="430"/>
      <c r="L1239" s="425"/>
      <c r="M1239" s="425"/>
      <c r="N1239" s="425"/>
      <c r="O1239" s="425"/>
    </row>
    <row r="1240" spans="10:15" ht="15">
      <c r="J1240" s="430"/>
      <c r="K1240" s="430"/>
      <c r="L1240" s="425"/>
      <c r="M1240" s="425"/>
      <c r="N1240" s="425"/>
      <c r="O1240" s="425"/>
    </row>
    <row r="1241" spans="10:15" ht="15">
      <c r="J1241" s="430"/>
      <c r="K1241" s="430"/>
      <c r="L1241" s="425"/>
      <c r="M1241" s="425"/>
      <c r="N1241" s="425"/>
      <c r="O1241" s="425"/>
    </row>
    <row r="1242" spans="10:15" ht="15">
      <c r="J1242" s="430"/>
      <c r="K1242" s="430"/>
      <c r="L1242" s="425"/>
      <c r="M1242" s="425"/>
      <c r="N1242" s="425"/>
      <c r="O1242" s="425"/>
    </row>
    <row r="1243" spans="10:15" ht="15">
      <c r="J1243" s="430"/>
      <c r="K1243" s="430"/>
      <c r="L1243" s="425"/>
      <c r="M1243" s="425"/>
      <c r="N1243" s="425"/>
      <c r="O1243" s="425"/>
    </row>
    <row r="1244" spans="10:15" ht="15">
      <c r="J1244" s="430"/>
      <c r="K1244" s="430"/>
      <c r="L1244" s="425"/>
      <c r="M1244" s="425"/>
      <c r="N1244" s="425"/>
      <c r="O1244" s="425"/>
    </row>
    <row r="1245" spans="10:15" ht="15">
      <c r="J1245" s="430"/>
      <c r="K1245" s="430"/>
      <c r="L1245" s="425"/>
      <c r="M1245" s="425"/>
      <c r="N1245" s="425"/>
      <c r="O1245" s="425"/>
    </row>
    <row r="1246" spans="10:15" ht="15">
      <c r="J1246" s="430"/>
      <c r="K1246" s="430"/>
      <c r="L1246" s="425"/>
      <c r="M1246" s="425"/>
      <c r="N1246" s="425"/>
      <c r="O1246" s="425"/>
    </row>
    <row r="1247" spans="10:15" ht="15">
      <c r="J1247" s="430"/>
      <c r="K1247" s="430"/>
      <c r="L1247" s="425"/>
      <c r="M1247" s="425"/>
      <c r="N1247" s="425"/>
      <c r="O1247" s="425"/>
    </row>
    <row r="1248" spans="10:15" ht="15">
      <c r="J1248" s="430"/>
      <c r="K1248" s="430"/>
      <c r="L1248" s="425"/>
      <c r="M1248" s="425"/>
      <c r="N1248" s="425"/>
      <c r="O1248" s="425"/>
    </row>
    <row r="1249" spans="10:15" ht="15">
      <c r="J1249" s="430"/>
      <c r="K1249" s="430"/>
      <c r="L1249" s="425"/>
      <c r="M1249" s="425"/>
      <c r="N1249" s="425"/>
      <c r="O1249" s="425"/>
    </row>
    <row r="1250" spans="10:15" ht="15">
      <c r="J1250" s="430"/>
      <c r="K1250" s="430"/>
      <c r="L1250" s="425"/>
      <c r="M1250" s="425"/>
      <c r="N1250" s="425"/>
      <c r="O1250" s="425"/>
    </row>
    <row r="1251" spans="10:15" ht="15">
      <c r="J1251" s="430"/>
      <c r="K1251" s="430"/>
      <c r="L1251" s="425"/>
      <c r="M1251" s="425"/>
      <c r="N1251" s="425"/>
      <c r="O1251" s="425"/>
    </row>
    <row r="1252" spans="10:15" ht="15">
      <c r="J1252" s="430"/>
      <c r="K1252" s="430"/>
      <c r="L1252" s="425"/>
      <c r="M1252" s="425"/>
      <c r="N1252" s="425"/>
      <c r="O1252" s="425"/>
    </row>
    <row r="1253" spans="10:15" ht="15">
      <c r="J1253" s="430"/>
      <c r="K1253" s="430"/>
      <c r="L1253" s="425"/>
      <c r="M1253" s="425"/>
      <c r="N1253" s="425"/>
      <c r="O1253" s="425"/>
    </row>
    <row r="1254" spans="10:15" ht="15">
      <c r="J1254" s="430"/>
      <c r="K1254" s="430"/>
      <c r="L1254" s="425"/>
      <c r="M1254" s="425"/>
      <c r="N1254" s="425"/>
      <c r="O1254" s="425"/>
    </row>
    <row r="1255" spans="10:15" ht="15">
      <c r="J1255" s="430"/>
      <c r="K1255" s="430"/>
      <c r="L1255" s="425"/>
      <c r="M1255" s="425"/>
      <c r="N1255" s="425"/>
      <c r="O1255" s="425"/>
    </row>
    <row r="1256" spans="10:15" ht="15">
      <c r="J1256" s="430"/>
      <c r="K1256" s="430"/>
      <c r="L1256" s="425"/>
      <c r="M1256" s="425"/>
      <c r="N1256" s="425"/>
      <c r="O1256" s="425"/>
    </row>
    <row r="1257" spans="10:15" ht="15">
      <c r="J1257" s="430"/>
      <c r="K1257" s="430"/>
      <c r="L1257" s="425"/>
      <c r="M1257" s="425"/>
      <c r="N1257" s="425"/>
      <c r="O1257" s="425"/>
    </row>
    <row r="1258" spans="10:15" ht="15">
      <c r="J1258" s="430"/>
      <c r="K1258" s="430"/>
      <c r="L1258" s="425"/>
      <c r="M1258" s="425"/>
      <c r="N1258" s="425"/>
      <c r="O1258" s="425"/>
    </row>
    <row r="1259" spans="10:15" ht="15">
      <c r="J1259" s="430"/>
      <c r="K1259" s="430"/>
      <c r="L1259" s="425"/>
      <c r="M1259" s="425"/>
      <c r="N1259" s="425"/>
      <c r="O1259" s="425"/>
    </row>
    <row r="1260" spans="10:15" ht="15">
      <c r="J1260" s="430"/>
      <c r="K1260" s="430"/>
      <c r="L1260" s="425"/>
      <c r="M1260" s="425"/>
      <c r="N1260" s="425"/>
      <c r="O1260" s="425"/>
    </row>
    <row r="1261" spans="10:15" ht="15">
      <c r="J1261" s="430"/>
      <c r="K1261" s="430"/>
      <c r="L1261" s="425"/>
      <c r="M1261" s="425"/>
      <c r="N1261" s="425"/>
      <c r="O1261" s="425"/>
    </row>
    <row r="1262" spans="10:15" ht="15">
      <c r="J1262" s="430"/>
      <c r="K1262" s="430"/>
      <c r="L1262" s="425"/>
      <c r="M1262" s="425"/>
      <c r="N1262" s="425"/>
      <c r="O1262" s="425"/>
    </row>
    <row r="1263" spans="10:15" ht="15">
      <c r="J1263" s="430"/>
      <c r="K1263" s="430"/>
      <c r="L1263" s="425"/>
      <c r="M1263" s="425"/>
      <c r="N1263" s="425"/>
      <c r="O1263" s="425"/>
    </row>
    <row r="1264" spans="10:15" ht="15">
      <c r="J1264" s="430"/>
      <c r="K1264" s="430"/>
      <c r="L1264" s="425"/>
      <c r="M1264" s="425"/>
      <c r="N1264" s="425"/>
      <c r="O1264" s="425"/>
    </row>
    <row r="1265" spans="10:15" ht="15">
      <c r="J1265" s="430"/>
      <c r="K1265" s="430"/>
      <c r="L1265" s="425"/>
      <c r="M1265" s="425"/>
      <c r="N1265" s="425"/>
      <c r="O1265" s="425"/>
    </row>
    <row r="1266" spans="10:15" ht="15">
      <c r="J1266" s="430"/>
      <c r="K1266" s="430"/>
      <c r="L1266" s="425"/>
      <c r="M1266" s="425"/>
      <c r="N1266" s="425"/>
      <c r="O1266" s="425"/>
    </row>
    <row r="1267" spans="10:15" ht="15">
      <c r="J1267" s="430"/>
      <c r="K1267" s="430"/>
      <c r="L1267" s="425"/>
      <c r="M1267" s="425"/>
      <c r="N1267" s="425"/>
      <c r="O1267" s="425"/>
    </row>
    <row r="1268" spans="10:15" ht="15">
      <c r="J1268" s="430"/>
      <c r="K1268" s="430"/>
      <c r="L1268" s="425"/>
      <c r="M1268" s="425"/>
      <c r="N1268" s="425"/>
      <c r="O1268" s="425"/>
    </row>
    <row r="1269" spans="10:15" ht="15">
      <c r="J1269" s="430"/>
      <c r="K1269" s="430"/>
      <c r="L1269" s="425"/>
      <c r="M1269" s="425"/>
      <c r="N1269" s="425"/>
      <c r="O1269" s="425"/>
    </row>
    <row r="1270" spans="10:15" ht="15">
      <c r="J1270" s="430"/>
      <c r="K1270" s="430"/>
      <c r="L1270" s="425"/>
      <c r="M1270" s="425"/>
      <c r="N1270" s="425"/>
      <c r="O1270" s="425"/>
    </row>
    <row r="1271" spans="10:15" ht="15">
      <c r="J1271" s="430"/>
      <c r="K1271" s="430"/>
      <c r="L1271" s="425"/>
      <c r="M1271" s="425"/>
      <c r="N1271" s="425"/>
      <c r="O1271" s="425"/>
    </row>
    <row r="1272" spans="10:15" ht="15">
      <c r="J1272" s="430"/>
      <c r="K1272" s="430"/>
      <c r="L1272" s="425"/>
      <c r="M1272" s="425"/>
      <c r="N1272" s="425"/>
      <c r="O1272" s="425"/>
    </row>
    <row r="1273" spans="10:15" ht="15">
      <c r="J1273" s="430"/>
      <c r="K1273" s="430"/>
      <c r="L1273" s="425"/>
      <c r="M1273" s="425"/>
      <c r="N1273" s="425"/>
      <c r="O1273" s="425"/>
    </row>
    <row r="1274" spans="10:15" ht="15">
      <c r="J1274" s="430"/>
      <c r="K1274" s="430"/>
      <c r="L1274" s="425"/>
      <c r="M1274" s="425"/>
      <c r="N1274" s="425"/>
      <c r="O1274" s="425"/>
    </row>
    <row r="1275" spans="10:15" ht="15">
      <c r="J1275" s="430"/>
      <c r="K1275" s="430"/>
      <c r="L1275" s="425"/>
      <c r="M1275" s="425"/>
      <c r="N1275" s="425"/>
      <c r="O1275" s="425"/>
    </row>
    <row r="1276" spans="10:15" ht="15">
      <c r="J1276" s="430"/>
      <c r="K1276" s="430"/>
      <c r="L1276" s="425"/>
      <c r="M1276" s="425"/>
      <c r="N1276" s="425"/>
      <c r="O1276" s="425"/>
    </row>
    <row r="1277" spans="10:15" ht="15">
      <c r="J1277" s="430"/>
      <c r="K1277" s="430"/>
      <c r="L1277" s="425"/>
      <c r="M1277" s="425"/>
      <c r="N1277" s="425"/>
      <c r="O1277" s="425"/>
    </row>
    <row r="1278" spans="10:15" ht="15">
      <c r="J1278" s="430"/>
      <c r="K1278" s="430"/>
      <c r="L1278" s="425"/>
      <c r="M1278" s="425"/>
      <c r="N1278" s="425"/>
      <c r="O1278" s="425"/>
    </row>
    <row r="1279" spans="10:15" ht="15">
      <c r="J1279" s="430"/>
      <c r="K1279" s="430"/>
      <c r="L1279" s="425"/>
      <c r="M1279" s="425"/>
      <c r="N1279" s="425"/>
      <c r="O1279" s="425"/>
    </row>
    <row r="1280" spans="10:15" ht="15">
      <c r="J1280" s="430"/>
      <c r="K1280" s="430"/>
      <c r="L1280" s="425"/>
      <c r="M1280" s="425"/>
      <c r="N1280" s="425"/>
      <c r="O1280" s="425"/>
    </row>
    <row r="1281" spans="10:15" ht="15">
      <c r="J1281" s="430"/>
      <c r="K1281" s="430"/>
      <c r="L1281" s="425"/>
      <c r="M1281" s="425"/>
      <c r="N1281" s="425"/>
      <c r="O1281" s="425"/>
    </row>
    <row r="1282" spans="10:15" ht="15">
      <c r="J1282" s="430"/>
      <c r="K1282" s="430"/>
      <c r="L1282" s="425"/>
      <c r="M1282" s="425"/>
      <c r="N1282" s="425"/>
      <c r="O1282" s="425"/>
    </row>
    <row r="1283" spans="10:15" ht="15">
      <c r="J1283" s="430"/>
      <c r="K1283" s="430"/>
      <c r="L1283" s="425"/>
      <c r="M1283" s="425"/>
      <c r="N1283" s="425"/>
      <c r="O1283" s="425"/>
    </row>
    <row r="1284" spans="10:15" ht="15">
      <c r="J1284" s="430"/>
      <c r="K1284" s="430"/>
      <c r="L1284" s="425"/>
      <c r="M1284" s="425"/>
      <c r="N1284" s="425"/>
      <c r="O1284" s="425"/>
    </row>
    <row r="1285" spans="10:15" ht="15">
      <c r="J1285" s="430"/>
      <c r="K1285" s="430"/>
      <c r="L1285" s="425"/>
      <c r="M1285" s="425"/>
      <c r="N1285" s="425"/>
      <c r="O1285" s="425"/>
    </row>
    <row r="1286" spans="10:15" ht="15">
      <c r="J1286" s="430"/>
      <c r="K1286" s="430"/>
      <c r="L1286" s="425"/>
      <c r="M1286" s="425"/>
      <c r="N1286" s="425"/>
      <c r="O1286" s="425"/>
    </row>
    <row r="1287" spans="10:15" ht="15">
      <c r="J1287" s="430"/>
      <c r="K1287" s="430"/>
      <c r="L1287" s="425"/>
      <c r="M1287" s="425"/>
      <c r="N1287" s="425"/>
      <c r="O1287" s="425"/>
    </row>
    <row r="1288" spans="10:15" ht="15">
      <c r="J1288" s="430"/>
      <c r="K1288" s="430"/>
      <c r="L1288" s="425"/>
      <c r="M1288" s="425"/>
      <c r="N1288" s="425"/>
      <c r="O1288" s="425"/>
    </row>
    <row r="1289" spans="10:15" ht="15">
      <c r="J1289" s="430"/>
      <c r="K1289" s="430"/>
      <c r="L1289" s="425"/>
      <c r="M1289" s="425"/>
      <c r="N1289" s="425"/>
      <c r="O1289" s="425"/>
    </row>
    <row r="1290" spans="10:15" ht="15">
      <c r="J1290" s="430"/>
      <c r="K1290" s="430"/>
      <c r="L1290" s="425"/>
      <c r="M1290" s="425"/>
      <c r="N1290" s="425"/>
      <c r="O1290" s="425"/>
    </row>
    <row r="1291" spans="10:15" ht="15">
      <c r="J1291" s="430"/>
      <c r="K1291" s="430"/>
      <c r="L1291" s="425"/>
      <c r="M1291" s="425"/>
      <c r="N1291" s="425"/>
      <c r="O1291" s="425"/>
    </row>
    <row r="1292" spans="10:15" ht="15">
      <c r="J1292" s="430"/>
      <c r="K1292" s="430"/>
      <c r="L1292" s="425"/>
      <c r="M1292" s="425"/>
      <c r="N1292" s="425"/>
      <c r="O1292" s="425"/>
    </row>
    <row r="1293" spans="10:15" ht="15">
      <c r="J1293" s="430"/>
      <c r="K1293" s="430"/>
      <c r="L1293" s="425"/>
      <c r="M1293" s="425"/>
      <c r="N1293" s="425"/>
      <c r="O1293" s="425"/>
    </row>
    <row r="1294" spans="10:15" ht="15">
      <c r="J1294" s="430"/>
      <c r="K1294" s="430"/>
      <c r="L1294" s="425"/>
      <c r="M1294" s="425"/>
      <c r="N1294" s="425"/>
      <c r="O1294" s="425"/>
    </row>
    <row r="1295" spans="10:15" ht="15">
      <c r="J1295" s="430"/>
      <c r="K1295" s="430"/>
      <c r="L1295" s="425"/>
      <c r="M1295" s="425"/>
      <c r="N1295" s="425"/>
      <c r="O1295" s="425"/>
    </row>
    <row r="1296" spans="10:15" ht="15">
      <c r="J1296" s="430"/>
      <c r="K1296" s="430"/>
      <c r="L1296" s="425"/>
      <c r="M1296" s="425"/>
      <c r="N1296" s="425"/>
      <c r="O1296" s="425"/>
    </row>
    <row r="1297" spans="10:15" ht="15">
      <c r="J1297" s="430"/>
      <c r="K1297" s="430"/>
      <c r="L1297" s="425"/>
      <c r="M1297" s="425"/>
      <c r="N1297" s="425"/>
      <c r="O1297" s="425"/>
    </row>
    <row r="1298" spans="10:15" ht="15">
      <c r="J1298" s="430"/>
      <c r="K1298" s="430"/>
      <c r="L1298" s="425"/>
      <c r="M1298" s="425"/>
      <c r="N1298" s="425"/>
      <c r="O1298" s="425"/>
    </row>
    <row r="1299" spans="10:15" ht="15">
      <c r="J1299" s="430"/>
      <c r="K1299" s="430"/>
      <c r="L1299" s="425"/>
      <c r="M1299" s="425"/>
      <c r="N1299" s="425"/>
      <c r="O1299" s="425"/>
    </row>
    <row r="1300" spans="10:15" ht="15">
      <c r="J1300" s="430"/>
      <c r="K1300" s="430"/>
      <c r="L1300" s="425"/>
      <c r="M1300" s="425"/>
      <c r="N1300" s="425"/>
      <c r="O1300" s="425"/>
    </row>
    <row r="1301" spans="10:15" ht="15">
      <c r="J1301" s="430"/>
      <c r="K1301" s="430"/>
      <c r="L1301" s="425"/>
      <c r="M1301" s="425"/>
      <c r="N1301" s="425"/>
      <c r="O1301" s="425"/>
    </row>
    <row r="1302" spans="10:15" ht="15">
      <c r="J1302" s="430"/>
      <c r="K1302" s="430"/>
      <c r="L1302" s="425"/>
      <c r="M1302" s="425"/>
      <c r="N1302" s="425"/>
      <c r="O1302" s="425"/>
    </row>
    <row r="1303" spans="10:15" ht="15">
      <c r="J1303" s="430"/>
      <c r="K1303" s="430"/>
      <c r="L1303" s="425"/>
      <c r="M1303" s="425"/>
      <c r="N1303" s="425"/>
      <c r="O1303" s="425"/>
    </row>
    <row r="1304" spans="10:15" ht="15">
      <c r="J1304" s="430"/>
      <c r="K1304" s="430"/>
      <c r="L1304" s="425"/>
      <c r="M1304" s="425"/>
      <c r="N1304" s="425"/>
      <c r="O1304" s="425"/>
    </row>
    <row r="1305" spans="10:15" ht="15">
      <c r="J1305" s="430"/>
      <c r="K1305" s="430"/>
      <c r="L1305" s="425"/>
      <c r="M1305" s="425"/>
      <c r="N1305" s="425"/>
      <c r="O1305" s="425"/>
    </row>
    <row r="1306" spans="10:15" ht="15">
      <c r="J1306" s="430"/>
      <c r="K1306" s="430"/>
      <c r="L1306" s="425"/>
      <c r="M1306" s="425"/>
      <c r="N1306" s="425"/>
      <c r="O1306" s="425"/>
    </row>
    <row r="1307" spans="10:15" ht="15">
      <c r="J1307" s="430"/>
      <c r="K1307" s="430"/>
      <c r="L1307" s="425"/>
      <c r="M1307" s="425"/>
      <c r="N1307" s="425"/>
      <c r="O1307" s="425"/>
    </row>
    <row r="1308" spans="10:15" ht="15">
      <c r="J1308" s="430"/>
      <c r="K1308" s="430"/>
      <c r="L1308" s="425"/>
      <c r="M1308" s="425"/>
      <c r="N1308" s="425"/>
      <c r="O1308" s="425"/>
    </row>
    <row r="1309" spans="10:15" ht="15">
      <c r="J1309" s="430"/>
      <c r="K1309" s="430"/>
      <c r="L1309" s="425"/>
      <c r="M1309" s="425"/>
      <c r="N1309" s="425"/>
      <c r="O1309" s="425"/>
    </row>
    <row r="1310" spans="10:15" ht="15">
      <c r="J1310" s="430"/>
      <c r="K1310" s="430"/>
      <c r="L1310" s="425"/>
      <c r="M1310" s="425"/>
      <c r="N1310" s="425"/>
      <c r="O1310" s="425"/>
    </row>
    <row r="1311" spans="10:15" ht="15">
      <c r="J1311" s="430"/>
      <c r="K1311" s="430"/>
      <c r="L1311" s="425"/>
      <c r="M1311" s="425"/>
      <c r="N1311" s="425"/>
      <c r="O1311" s="425"/>
    </row>
    <row r="1312" spans="10:15" ht="15">
      <c r="J1312" s="430"/>
      <c r="K1312" s="430"/>
      <c r="L1312" s="425"/>
      <c r="M1312" s="425"/>
      <c r="N1312" s="425"/>
      <c r="O1312" s="425"/>
    </row>
    <row r="1313" spans="10:15" ht="15">
      <c r="J1313" s="430"/>
      <c r="K1313" s="430"/>
      <c r="L1313" s="425"/>
      <c r="M1313" s="425"/>
      <c r="N1313" s="425"/>
      <c r="O1313" s="425"/>
    </row>
    <row r="1314" spans="10:15" ht="15">
      <c r="J1314" s="430"/>
      <c r="K1314" s="430"/>
      <c r="L1314" s="425"/>
      <c r="M1314" s="425"/>
      <c r="N1314" s="425"/>
      <c r="O1314" s="425"/>
    </row>
    <row r="1315" spans="10:15" ht="15">
      <c r="J1315" s="430"/>
      <c r="K1315" s="430"/>
      <c r="L1315" s="425"/>
      <c r="M1315" s="425"/>
      <c r="N1315" s="425"/>
      <c r="O1315" s="425"/>
    </row>
    <row r="1316" spans="10:15" ht="15">
      <c r="J1316" s="430"/>
      <c r="K1316" s="430"/>
      <c r="L1316" s="425"/>
      <c r="M1316" s="425"/>
      <c r="N1316" s="425"/>
      <c r="O1316" s="425"/>
    </row>
    <row r="1317" spans="10:15" ht="15">
      <c r="J1317" s="430"/>
      <c r="K1317" s="430"/>
      <c r="L1317" s="425"/>
      <c r="M1317" s="425"/>
      <c r="N1317" s="425"/>
      <c r="O1317" s="425"/>
    </row>
    <row r="1318" spans="10:15" ht="15">
      <c r="J1318" s="430"/>
      <c r="K1318" s="430"/>
      <c r="L1318" s="425"/>
      <c r="M1318" s="425"/>
      <c r="N1318" s="425"/>
      <c r="O1318" s="425"/>
    </row>
    <row r="1319" spans="10:15" ht="15">
      <c r="J1319" s="430"/>
      <c r="K1319" s="430"/>
      <c r="L1319" s="425"/>
      <c r="M1319" s="425"/>
      <c r="N1319" s="425"/>
      <c r="O1319" s="425"/>
    </row>
    <row r="1320" spans="10:15" ht="15">
      <c r="J1320" s="430"/>
      <c r="K1320" s="430"/>
      <c r="L1320" s="425"/>
      <c r="M1320" s="425"/>
      <c r="N1320" s="425"/>
      <c r="O1320" s="425"/>
    </row>
    <row r="1321" spans="10:15" ht="15">
      <c r="J1321" s="430"/>
      <c r="K1321" s="430"/>
      <c r="L1321" s="425"/>
      <c r="M1321" s="425"/>
      <c r="N1321" s="425"/>
      <c r="O1321" s="425"/>
    </row>
    <row r="1322" spans="10:15" ht="15">
      <c r="J1322" s="430"/>
      <c r="K1322" s="430"/>
      <c r="L1322" s="425"/>
      <c r="M1322" s="425"/>
      <c r="N1322" s="425"/>
      <c r="O1322" s="425"/>
    </row>
    <row r="1323" spans="10:15" ht="15">
      <c r="J1323" s="430"/>
      <c r="K1323" s="430"/>
      <c r="L1323" s="425"/>
      <c r="M1323" s="425"/>
      <c r="N1323" s="425"/>
      <c r="O1323" s="425"/>
    </row>
    <row r="1324" spans="10:15" ht="15">
      <c r="J1324" s="430"/>
      <c r="K1324" s="430"/>
      <c r="L1324" s="425"/>
      <c r="M1324" s="425"/>
      <c r="N1324" s="425"/>
      <c r="O1324" s="425"/>
    </row>
    <row r="1325" spans="10:15" ht="15">
      <c r="J1325" s="430"/>
      <c r="K1325" s="430"/>
      <c r="L1325" s="425"/>
      <c r="M1325" s="425"/>
      <c r="N1325" s="425"/>
      <c r="O1325" s="425"/>
    </row>
    <row r="1326" spans="10:15" ht="15">
      <c r="J1326" s="430"/>
      <c r="K1326" s="430"/>
      <c r="L1326" s="425"/>
      <c r="M1326" s="425"/>
      <c r="N1326" s="425"/>
      <c r="O1326" s="425"/>
    </row>
    <row r="1327" spans="10:15" ht="15">
      <c r="J1327" s="430"/>
      <c r="K1327" s="430"/>
      <c r="L1327" s="425"/>
      <c r="M1327" s="425"/>
      <c r="N1327" s="425"/>
      <c r="O1327" s="425"/>
    </row>
    <row r="1328" spans="10:15" ht="15">
      <c r="J1328" s="430"/>
      <c r="K1328" s="430"/>
      <c r="L1328" s="425"/>
      <c r="M1328" s="425"/>
      <c r="N1328" s="425"/>
      <c r="O1328" s="425"/>
    </row>
    <row r="1329" spans="10:15" ht="15">
      <c r="J1329" s="430"/>
      <c r="K1329" s="430"/>
      <c r="L1329" s="425"/>
      <c r="M1329" s="425"/>
      <c r="N1329" s="425"/>
      <c r="O1329" s="425"/>
    </row>
    <row r="1330" spans="10:15" ht="15">
      <c r="J1330" s="430"/>
      <c r="K1330" s="430"/>
      <c r="L1330" s="425"/>
      <c r="M1330" s="425"/>
      <c r="N1330" s="425"/>
      <c r="O1330" s="425"/>
    </row>
    <row r="1331" spans="10:15" ht="15">
      <c r="J1331" s="430"/>
      <c r="K1331" s="430"/>
      <c r="L1331" s="425"/>
      <c r="M1331" s="425"/>
      <c r="N1331" s="425"/>
      <c r="O1331" s="425"/>
    </row>
    <row r="1332" spans="10:15" ht="15">
      <c r="J1332" s="430"/>
      <c r="K1332" s="430"/>
      <c r="L1332" s="425"/>
      <c r="M1332" s="425"/>
      <c r="N1332" s="425"/>
      <c r="O1332" s="425"/>
    </row>
    <row r="1333" spans="10:15" ht="15">
      <c r="J1333" s="430"/>
      <c r="K1333" s="430"/>
      <c r="L1333" s="425"/>
      <c r="M1333" s="425"/>
      <c r="N1333" s="425"/>
      <c r="O1333" s="425"/>
    </row>
    <row r="1334" spans="10:15" ht="15">
      <c r="J1334" s="430"/>
      <c r="K1334" s="430"/>
      <c r="L1334" s="425"/>
      <c r="M1334" s="425"/>
      <c r="N1334" s="425"/>
      <c r="O1334" s="425"/>
    </row>
    <row r="1335" spans="10:15" ht="15">
      <c r="J1335" s="430"/>
      <c r="K1335" s="430"/>
      <c r="L1335" s="425"/>
      <c r="M1335" s="425"/>
      <c r="N1335" s="425"/>
      <c r="O1335" s="425"/>
    </row>
    <row r="1336" spans="10:15" ht="15">
      <c r="J1336" s="430"/>
      <c r="K1336" s="430"/>
      <c r="L1336" s="425"/>
      <c r="M1336" s="425"/>
      <c r="N1336" s="425"/>
      <c r="O1336" s="425"/>
    </row>
    <row r="1337" spans="10:15" ht="15">
      <c r="J1337" s="430"/>
      <c r="K1337" s="430"/>
      <c r="L1337" s="425"/>
      <c r="M1337" s="425"/>
      <c r="N1337" s="425"/>
      <c r="O1337" s="425"/>
    </row>
    <row r="1338" spans="10:15" ht="15">
      <c r="J1338" s="430"/>
      <c r="K1338" s="430"/>
      <c r="L1338" s="425"/>
      <c r="M1338" s="425"/>
      <c r="N1338" s="425"/>
      <c r="O1338" s="425"/>
    </row>
    <row r="1339" spans="10:15" ht="15">
      <c r="J1339" s="430"/>
      <c r="K1339" s="430"/>
      <c r="L1339" s="425"/>
      <c r="M1339" s="425"/>
      <c r="N1339" s="425"/>
      <c r="O1339" s="425"/>
    </row>
    <row r="1340" spans="10:15" ht="15">
      <c r="J1340" s="430"/>
      <c r="K1340" s="430"/>
      <c r="L1340" s="425"/>
      <c r="M1340" s="425"/>
      <c r="N1340" s="425"/>
      <c r="O1340" s="425"/>
    </row>
    <row r="1341" spans="10:15" ht="15">
      <c r="J1341" s="430"/>
      <c r="K1341" s="430"/>
      <c r="L1341" s="425"/>
      <c r="M1341" s="425"/>
      <c r="N1341" s="425"/>
      <c r="O1341" s="425"/>
    </row>
    <row r="1342" spans="10:15" ht="15">
      <c r="J1342" s="430"/>
      <c r="K1342" s="430"/>
      <c r="L1342" s="425"/>
      <c r="M1342" s="425"/>
      <c r="N1342" s="425"/>
      <c r="O1342" s="425"/>
    </row>
    <row r="1343" spans="10:15" ht="15">
      <c r="J1343" s="430"/>
      <c r="K1343" s="430"/>
      <c r="L1343" s="425"/>
      <c r="M1343" s="425"/>
      <c r="N1343" s="425"/>
      <c r="O1343" s="425"/>
    </row>
    <row r="1344" spans="10:15" ht="15">
      <c r="J1344" s="430"/>
      <c r="K1344" s="430"/>
      <c r="L1344" s="425"/>
      <c r="M1344" s="425"/>
      <c r="N1344" s="425"/>
      <c r="O1344" s="425"/>
    </row>
    <row r="1345" spans="10:15" ht="15">
      <c r="J1345" s="430"/>
      <c r="K1345" s="430"/>
      <c r="L1345" s="425"/>
      <c r="M1345" s="425"/>
      <c r="N1345" s="425"/>
      <c r="O1345" s="425"/>
    </row>
    <row r="1346" spans="10:15" ht="15">
      <c r="J1346" s="430"/>
      <c r="K1346" s="430"/>
      <c r="L1346" s="425"/>
      <c r="M1346" s="425"/>
      <c r="N1346" s="425"/>
      <c r="O1346" s="425"/>
    </row>
    <row r="1347" spans="10:15" ht="15">
      <c r="J1347" s="430"/>
      <c r="K1347" s="430"/>
      <c r="L1347" s="425"/>
      <c r="M1347" s="425"/>
      <c r="N1347" s="425"/>
      <c r="O1347" s="425"/>
    </row>
    <row r="1348" spans="10:15" ht="15">
      <c r="J1348" s="430"/>
      <c r="K1348" s="430"/>
      <c r="L1348" s="425"/>
      <c r="M1348" s="425"/>
      <c r="N1348" s="425"/>
      <c r="O1348" s="425"/>
    </row>
    <row r="1349" spans="10:15" ht="15">
      <c r="J1349" s="430"/>
      <c r="K1349" s="430"/>
      <c r="L1349" s="425"/>
      <c r="M1349" s="425"/>
      <c r="N1349" s="425"/>
      <c r="O1349" s="425"/>
    </row>
    <row r="1350" spans="10:15" ht="15">
      <c r="J1350" s="430"/>
      <c r="K1350" s="430"/>
      <c r="L1350" s="425"/>
      <c r="M1350" s="425"/>
      <c r="N1350" s="425"/>
      <c r="O1350" s="425"/>
    </row>
    <row r="1351" spans="10:15" ht="15">
      <c r="J1351" s="430"/>
      <c r="K1351" s="430"/>
      <c r="L1351" s="425"/>
      <c r="M1351" s="425"/>
      <c r="N1351" s="425"/>
      <c r="O1351" s="425"/>
    </row>
    <row r="1352" spans="10:15" ht="15">
      <c r="J1352" s="430"/>
      <c r="K1352" s="430"/>
      <c r="L1352" s="425"/>
      <c r="M1352" s="425"/>
      <c r="N1352" s="425"/>
      <c r="O1352" s="425"/>
    </row>
    <row r="1353" spans="10:15" ht="15">
      <c r="J1353" s="430"/>
      <c r="K1353" s="430"/>
      <c r="L1353" s="425"/>
      <c r="M1353" s="425"/>
      <c r="N1353" s="425"/>
      <c r="O1353" s="425"/>
    </row>
    <row r="1354" spans="10:15" ht="15">
      <c r="J1354" s="430"/>
      <c r="K1354" s="430"/>
      <c r="L1354" s="425"/>
      <c r="M1354" s="425"/>
      <c r="N1354" s="425"/>
      <c r="O1354" s="425"/>
    </row>
    <row r="1355" spans="10:15" ht="15">
      <c r="J1355" s="430"/>
      <c r="K1355" s="430"/>
      <c r="L1355" s="425"/>
      <c r="M1355" s="425"/>
      <c r="N1355" s="425"/>
      <c r="O1355" s="425"/>
    </row>
    <row r="1356" spans="10:15" ht="15">
      <c r="J1356" s="430"/>
      <c r="K1356" s="430"/>
      <c r="L1356" s="425"/>
      <c r="M1356" s="425"/>
      <c r="N1356" s="425"/>
      <c r="O1356" s="425"/>
    </row>
    <row r="1357" spans="10:15" ht="15">
      <c r="J1357" s="430"/>
      <c r="K1357" s="430"/>
      <c r="L1357" s="425"/>
      <c r="M1357" s="425"/>
      <c r="N1357" s="425"/>
      <c r="O1357" s="425"/>
    </row>
    <row r="1358" spans="10:15" ht="15">
      <c r="J1358" s="430"/>
      <c r="K1358" s="430"/>
      <c r="L1358" s="425"/>
      <c r="M1358" s="425"/>
      <c r="N1358" s="425"/>
      <c r="O1358" s="425"/>
    </row>
    <row r="1359" spans="10:15" ht="15">
      <c r="J1359" s="430"/>
      <c r="K1359" s="430"/>
      <c r="L1359" s="425"/>
      <c r="M1359" s="425"/>
      <c r="N1359" s="425"/>
      <c r="O1359" s="425"/>
    </row>
    <row r="1360" spans="10:15" ht="15">
      <c r="J1360" s="430"/>
      <c r="K1360" s="430"/>
      <c r="L1360" s="425"/>
      <c r="M1360" s="425"/>
      <c r="N1360" s="425"/>
      <c r="O1360" s="425"/>
    </row>
    <row r="1361" spans="10:15" ht="15">
      <c r="J1361" s="430"/>
      <c r="K1361" s="430"/>
      <c r="L1361" s="425"/>
      <c r="M1361" s="425"/>
      <c r="N1361" s="425"/>
      <c r="O1361" s="425"/>
    </row>
    <row r="1362" spans="10:15" ht="15">
      <c r="J1362" s="430"/>
      <c r="K1362" s="430"/>
      <c r="L1362" s="425"/>
      <c r="M1362" s="425"/>
      <c r="N1362" s="425"/>
      <c r="O1362" s="425"/>
    </row>
    <row r="1363" spans="10:15" ht="15">
      <c r="J1363" s="430"/>
      <c r="K1363" s="430"/>
      <c r="L1363" s="425"/>
      <c r="M1363" s="425"/>
      <c r="N1363" s="425"/>
      <c r="O1363" s="425"/>
    </row>
    <row r="1364" spans="10:15" ht="15">
      <c r="J1364" s="430"/>
      <c r="K1364" s="430"/>
      <c r="L1364" s="425"/>
      <c r="M1364" s="425"/>
      <c r="N1364" s="425"/>
      <c r="O1364" s="425"/>
    </row>
    <row r="1365" spans="10:15" ht="15">
      <c r="J1365" s="430"/>
      <c r="K1365" s="430"/>
      <c r="L1365" s="425"/>
      <c r="M1365" s="425"/>
      <c r="N1365" s="425"/>
      <c r="O1365" s="425"/>
    </row>
    <row r="1366" spans="10:15" ht="15">
      <c r="J1366" s="430"/>
      <c r="K1366" s="430"/>
      <c r="L1366" s="425"/>
      <c r="M1366" s="425"/>
      <c r="N1366" s="425"/>
      <c r="O1366" s="425"/>
    </row>
    <row r="1367" spans="10:15" ht="15">
      <c r="J1367" s="430"/>
      <c r="K1367" s="430"/>
      <c r="L1367" s="425"/>
      <c r="M1367" s="425"/>
      <c r="N1367" s="425"/>
      <c r="O1367" s="425"/>
    </row>
    <row r="1368" spans="10:15" ht="15">
      <c r="J1368" s="430"/>
      <c r="K1368" s="430"/>
      <c r="L1368" s="425"/>
      <c r="M1368" s="425"/>
      <c r="N1368" s="425"/>
      <c r="O1368" s="425"/>
    </row>
    <row r="1369" spans="10:15" ht="15">
      <c r="J1369" s="430"/>
      <c r="K1369" s="430"/>
      <c r="L1369" s="425"/>
      <c r="M1369" s="425"/>
      <c r="N1369" s="425"/>
      <c r="O1369" s="425"/>
    </row>
    <row r="1370" spans="10:15" ht="15">
      <c r="J1370" s="430"/>
      <c r="K1370" s="430"/>
      <c r="L1370" s="425"/>
      <c r="M1370" s="425"/>
      <c r="N1370" s="425"/>
      <c r="O1370" s="425"/>
    </row>
    <row r="1371" spans="10:15" ht="15">
      <c r="J1371" s="430"/>
      <c r="K1371" s="430"/>
      <c r="L1371" s="425"/>
      <c r="M1371" s="425"/>
      <c r="N1371" s="425"/>
      <c r="O1371" s="425"/>
    </row>
    <row r="1372" spans="10:15" ht="15">
      <c r="J1372" s="430"/>
      <c r="K1372" s="430"/>
      <c r="L1372" s="425"/>
      <c r="M1372" s="425"/>
      <c r="N1372" s="425"/>
      <c r="O1372" s="425"/>
    </row>
    <row r="1373" spans="10:15" ht="15">
      <c r="J1373" s="430"/>
      <c r="K1373" s="430"/>
      <c r="L1373" s="425"/>
      <c r="M1373" s="425"/>
      <c r="N1373" s="425"/>
      <c r="O1373" s="425"/>
    </row>
    <row r="1374" spans="10:15" ht="15">
      <c r="J1374" s="430"/>
      <c r="K1374" s="430"/>
      <c r="L1374" s="425"/>
      <c r="M1374" s="425"/>
      <c r="N1374" s="425"/>
      <c r="O1374" s="425"/>
    </row>
    <row r="1375" spans="10:15" ht="15">
      <c r="J1375" s="430"/>
      <c r="K1375" s="430"/>
      <c r="L1375" s="425"/>
      <c r="M1375" s="425"/>
      <c r="N1375" s="425"/>
      <c r="O1375" s="425"/>
    </row>
    <row r="1376" spans="10:15" ht="15">
      <c r="J1376" s="430"/>
      <c r="K1376" s="430"/>
      <c r="L1376" s="425"/>
      <c r="M1376" s="425"/>
      <c r="N1376" s="425"/>
      <c r="O1376" s="425"/>
    </row>
    <row r="1377" spans="10:15" ht="15">
      <c r="J1377" s="430"/>
      <c r="K1377" s="430"/>
      <c r="L1377" s="425"/>
      <c r="M1377" s="425"/>
      <c r="N1377" s="425"/>
      <c r="O1377" s="425"/>
    </row>
    <row r="1378" spans="10:15" ht="15">
      <c r="J1378" s="430"/>
      <c r="K1378" s="430"/>
      <c r="L1378" s="425"/>
      <c r="M1378" s="425"/>
      <c r="N1378" s="425"/>
      <c r="O1378" s="425"/>
    </row>
    <row r="1379" spans="10:15" ht="15">
      <c r="J1379" s="430"/>
      <c r="K1379" s="430"/>
      <c r="L1379" s="425"/>
      <c r="M1379" s="425"/>
      <c r="N1379" s="425"/>
      <c r="O1379" s="425"/>
    </row>
    <row r="1380" spans="10:15" ht="15">
      <c r="J1380" s="430"/>
      <c r="K1380" s="430"/>
      <c r="L1380" s="425"/>
      <c r="M1380" s="425"/>
      <c r="N1380" s="425"/>
      <c r="O1380" s="425"/>
    </row>
    <row r="1381" spans="10:15" ht="15">
      <c r="J1381" s="430"/>
      <c r="K1381" s="430"/>
      <c r="L1381" s="425"/>
      <c r="M1381" s="425"/>
      <c r="N1381" s="425"/>
      <c r="O1381" s="425"/>
    </row>
    <row r="1382" spans="10:15" ht="15">
      <c r="J1382" s="430"/>
      <c r="K1382" s="430"/>
      <c r="L1382" s="425"/>
      <c r="M1382" s="425"/>
      <c r="N1382" s="425"/>
      <c r="O1382" s="425"/>
    </row>
    <row r="1383" spans="10:15" ht="15">
      <c r="J1383" s="430"/>
      <c r="K1383" s="430"/>
      <c r="L1383" s="425"/>
      <c r="M1383" s="425"/>
      <c r="N1383" s="425"/>
      <c r="O1383" s="425"/>
    </row>
    <row r="1384" spans="10:15" ht="15">
      <c r="J1384" s="430"/>
      <c r="K1384" s="430"/>
      <c r="L1384" s="425"/>
      <c r="M1384" s="425"/>
      <c r="N1384" s="425"/>
      <c r="O1384" s="425"/>
    </row>
    <row r="1385" spans="10:15" ht="15">
      <c r="J1385" s="430"/>
      <c r="K1385" s="430"/>
      <c r="L1385" s="425"/>
      <c r="M1385" s="425"/>
      <c r="N1385" s="425"/>
      <c r="O1385" s="425"/>
    </row>
    <row r="1386" spans="10:15" ht="15">
      <c r="J1386" s="430"/>
      <c r="K1386" s="430"/>
      <c r="L1386" s="425"/>
      <c r="M1386" s="425"/>
      <c r="N1386" s="425"/>
      <c r="O1386" s="425"/>
    </row>
    <row r="1387" spans="10:15" ht="15">
      <c r="J1387" s="430"/>
      <c r="K1387" s="430"/>
      <c r="L1387" s="425"/>
      <c r="M1387" s="425"/>
      <c r="N1387" s="425"/>
      <c r="O1387" s="425"/>
    </row>
    <row r="1388" spans="10:15" ht="15">
      <c r="J1388" s="430"/>
      <c r="K1388" s="430"/>
      <c r="L1388" s="425"/>
      <c r="M1388" s="425"/>
      <c r="N1388" s="425"/>
      <c r="O1388" s="425"/>
    </row>
    <row r="1389" spans="10:15" ht="15">
      <c r="J1389" s="430"/>
      <c r="K1389" s="430"/>
      <c r="L1389" s="425"/>
      <c r="M1389" s="425"/>
      <c r="N1389" s="425"/>
      <c r="O1389" s="425"/>
    </row>
    <row r="1390" spans="10:15" ht="15">
      <c r="J1390" s="430"/>
      <c r="K1390" s="430"/>
      <c r="L1390" s="425"/>
      <c r="M1390" s="425"/>
      <c r="N1390" s="425"/>
      <c r="O1390" s="425"/>
    </row>
    <row r="1391" spans="10:15" ht="15">
      <c r="J1391" s="430"/>
      <c r="K1391" s="430"/>
      <c r="L1391" s="425"/>
      <c r="M1391" s="425"/>
      <c r="N1391" s="425"/>
      <c r="O1391" s="425"/>
    </row>
    <row r="1392" spans="10:15" ht="15">
      <c r="J1392" s="430"/>
      <c r="K1392" s="430"/>
      <c r="L1392" s="425"/>
      <c r="M1392" s="425"/>
      <c r="N1392" s="425"/>
      <c r="O1392" s="425"/>
    </row>
    <row r="1393" spans="10:15" ht="15">
      <c r="J1393" s="430"/>
      <c r="K1393" s="430"/>
      <c r="L1393" s="425"/>
      <c r="M1393" s="425"/>
      <c r="N1393" s="425"/>
      <c r="O1393" s="425"/>
    </row>
    <row r="1394" spans="10:15" ht="15">
      <c r="J1394" s="430"/>
      <c r="K1394" s="430"/>
      <c r="L1394" s="425"/>
      <c r="M1394" s="425"/>
      <c r="N1394" s="425"/>
      <c r="O1394" s="425"/>
    </row>
    <row r="1395" spans="10:15" ht="15">
      <c r="J1395" s="430"/>
      <c r="K1395" s="430"/>
      <c r="L1395" s="425"/>
      <c r="M1395" s="425"/>
      <c r="N1395" s="425"/>
      <c r="O1395" s="425"/>
    </row>
    <row r="1396" spans="10:15" ht="15">
      <c r="J1396" s="430"/>
      <c r="K1396" s="430"/>
      <c r="L1396" s="425"/>
      <c r="M1396" s="425"/>
      <c r="N1396" s="425"/>
      <c r="O1396" s="425"/>
    </row>
    <row r="1397" spans="10:15" ht="15">
      <c r="J1397" s="430"/>
      <c r="K1397" s="430"/>
      <c r="L1397" s="425"/>
      <c r="M1397" s="425"/>
      <c r="N1397" s="425"/>
      <c r="O1397" s="425"/>
    </row>
    <row r="1398" spans="10:15" ht="15">
      <c r="J1398" s="430"/>
      <c r="K1398" s="430"/>
      <c r="L1398" s="425"/>
      <c r="M1398" s="425"/>
      <c r="N1398" s="425"/>
      <c r="O1398" s="425"/>
    </row>
    <row r="1399" spans="10:15" ht="15">
      <c r="J1399" s="430"/>
      <c r="K1399" s="430"/>
      <c r="L1399" s="425"/>
      <c r="M1399" s="425"/>
      <c r="N1399" s="425"/>
      <c r="O1399" s="425"/>
    </row>
    <row r="1400" spans="10:15" ht="15">
      <c r="J1400" s="430"/>
      <c r="K1400" s="430"/>
      <c r="L1400" s="425"/>
      <c r="M1400" s="425"/>
      <c r="N1400" s="425"/>
      <c r="O1400" s="425"/>
    </row>
    <row r="1401" spans="10:15" ht="15">
      <c r="J1401" s="430"/>
      <c r="K1401" s="430"/>
      <c r="L1401" s="425"/>
      <c r="M1401" s="425"/>
      <c r="N1401" s="425"/>
      <c r="O1401" s="425"/>
    </row>
    <row r="1402" spans="10:15" ht="15">
      <c r="J1402" s="430"/>
      <c r="K1402" s="430"/>
      <c r="L1402" s="425"/>
      <c r="M1402" s="425"/>
      <c r="N1402" s="425"/>
      <c r="O1402" s="425"/>
    </row>
    <row r="1403" spans="10:15" ht="15">
      <c r="J1403" s="430"/>
      <c r="K1403" s="430"/>
      <c r="L1403" s="425"/>
      <c r="M1403" s="425"/>
      <c r="N1403" s="425"/>
      <c r="O1403" s="425"/>
    </row>
    <row r="1404" spans="10:15" ht="15">
      <c r="J1404" s="430"/>
      <c r="K1404" s="430"/>
      <c r="L1404" s="425"/>
      <c r="M1404" s="425"/>
      <c r="N1404" s="425"/>
      <c r="O1404" s="425"/>
    </row>
    <row r="1405" spans="10:15" ht="15">
      <c r="J1405" s="430"/>
      <c r="K1405" s="430"/>
      <c r="L1405" s="425"/>
      <c r="M1405" s="425"/>
      <c r="N1405" s="425"/>
      <c r="O1405" s="425"/>
    </row>
    <row r="1406" spans="10:15" ht="15">
      <c r="J1406" s="430"/>
      <c r="K1406" s="430"/>
      <c r="L1406" s="425"/>
      <c r="M1406" s="425"/>
      <c r="N1406" s="425"/>
      <c r="O1406" s="425"/>
    </row>
    <row r="1407" spans="10:15" ht="15">
      <c r="J1407" s="430"/>
      <c r="K1407" s="430"/>
      <c r="L1407" s="425"/>
      <c r="M1407" s="425"/>
      <c r="N1407" s="425"/>
      <c r="O1407" s="425"/>
    </row>
    <row r="1408" spans="10:15" ht="15">
      <c r="J1408" s="430"/>
      <c r="K1408" s="430"/>
      <c r="L1408" s="425"/>
      <c r="M1408" s="425"/>
      <c r="N1408" s="425"/>
      <c r="O1408" s="425"/>
    </row>
    <row r="1409" spans="10:15" ht="15">
      <c r="J1409" s="430"/>
      <c r="K1409" s="430"/>
      <c r="L1409" s="425"/>
      <c r="M1409" s="425"/>
      <c r="N1409" s="425"/>
      <c r="O1409" s="425"/>
    </row>
    <row r="1410" spans="10:15" ht="15">
      <c r="J1410" s="430"/>
      <c r="K1410" s="430"/>
      <c r="L1410" s="425"/>
      <c r="M1410" s="425"/>
      <c r="N1410" s="425"/>
      <c r="O1410" s="425"/>
    </row>
    <row r="1411" spans="10:15" ht="15">
      <c r="J1411" s="430"/>
      <c r="K1411" s="430"/>
      <c r="L1411" s="425"/>
      <c r="M1411" s="425"/>
      <c r="N1411" s="425"/>
      <c r="O1411" s="425"/>
    </row>
    <row r="1412" spans="10:15" ht="15">
      <c r="J1412" s="430"/>
      <c r="K1412" s="430"/>
      <c r="L1412" s="425"/>
      <c r="M1412" s="425"/>
      <c r="N1412" s="425"/>
      <c r="O1412" s="425"/>
    </row>
    <row r="1413" spans="10:15" ht="15">
      <c r="J1413" s="430"/>
      <c r="K1413" s="430"/>
      <c r="L1413" s="425"/>
      <c r="M1413" s="425"/>
      <c r="N1413" s="425"/>
      <c r="O1413" s="425"/>
    </row>
    <row r="1414" spans="10:15" ht="15">
      <c r="J1414" s="430"/>
      <c r="K1414" s="430"/>
      <c r="L1414" s="425"/>
      <c r="M1414" s="425"/>
      <c r="N1414" s="425"/>
      <c r="O1414" s="425"/>
    </row>
    <row r="1415" spans="10:15" ht="15">
      <c r="J1415" s="430"/>
      <c r="K1415" s="430"/>
      <c r="L1415" s="425"/>
      <c r="M1415" s="425"/>
      <c r="N1415" s="425"/>
      <c r="O1415" s="425"/>
    </row>
    <row r="1416" spans="10:15" ht="15">
      <c r="J1416" s="430"/>
      <c r="K1416" s="430"/>
      <c r="L1416" s="425"/>
      <c r="M1416" s="425"/>
      <c r="N1416" s="425"/>
      <c r="O1416" s="425"/>
    </row>
    <row r="1417" spans="10:15" ht="15">
      <c r="J1417" s="430"/>
      <c r="K1417" s="430"/>
      <c r="L1417" s="425"/>
      <c r="M1417" s="425"/>
      <c r="N1417" s="425"/>
      <c r="O1417" s="425"/>
    </row>
    <row r="1418" spans="10:15" ht="15">
      <c r="J1418" s="430"/>
      <c r="K1418" s="430"/>
      <c r="L1418" s="425"/>
      <c r="M1418" s="425"/>
      <c r="N1418" s="425"/>
      <c r="O1418" s="425"/>
    </row>
    <row r="1419" spans="10:15" ht="15">
      <c r="J1419" s="430"/>
      <c r="K1419" s="430"/>
      <c r="L1419" s="425"/>
      <c r="M1419" s="425"/>
      <c r="N1419" s="425"/>
      <c r="O1419" s="425"/>
    </row>
    <row r="1420" spans="10:15" ht="15">
      <c r="J1420" s="430"/>
      <c r="K1420" s="430"/>
      <c r="L1420" s="425"/>
      <c r="M1420" s="425"/>
      <c r="N1420" s="425"/>
      <c r="O1420" s="425"/>
    </row>
    <row r="1421" spans="10:15" ht="15">
      <c r="J1421" s="430"/>
      <c r="K1421" s="430"/>
      <c r="L1421" s="425"/>
      <c r="M1421" s="425"/>
      <c r="N1421" s="425"/>
      <c r="O1421" s="425"/>
    </row>
    <row r="1422" spans="10:15" ht="15">
      <c r="J1422" s="430"/>
      <c r="K1422" s="430"/>
      <c r="L1422" s="425"/>
      <c r="M1422" s="425"/>
      <c r="N1422" s="425"/>
      <c r="O1422" s="425"/>
    </row>
    <row r="1423" spans="10:15" ht="15">
      <c r="J1423" s="430"/>
      <c r="K1423" s="430"/>
      <c r="L1423" s="425"/>
      <c r="M1423" s="425"/>
      <c r="N1423" s="425"/>
      <c r="O1423" s="425"/>
    </row>
    <row r="1424" spans="10:15" ht="15">
      <c r="J1424" s="430"/>
      <c r="K1424" s="430"/>
      <c r="L1424" s="425"/>
      <c r="M1424" s="425"/>
      <c r="N1424" s="425"/>
      <c r="O1424" s="425"/>
    </row>
    <row r="1425" spans="10:15" ht="15">
      <c r="J1425" s="430"/>
      <c r="K1425" s="430"/>
      <c r="L1425" s="425"/>
      <c r="M1425" s="425"/>
      <c r="N1425" s="425"/>
      <c r="O1425" s="425"/>
    </row>
    <row r="1426" spans="10:15" ht="15">
      <c r="J1426" s="430"/>
      <c r="K1426" s="430"/>
      <c r="L1426" s="425"/>
      <c r="M1426" s="425"/>
      <c r="N1426" s="425"/>
      <c r="O1426" s="425"/>
    </row>
    <row r="1427" spans="10:15" ht="15">
      <c r="J1427" s="430"/>
      <c r="K1427" s="430"/>
      <c r="L1427" s="425"/>
      <c r="M1427" s="425"/>
      <c r="N1427" s="425"/>
      <c r="O1427" s="425"/>
    </row>
    <row r="1428" spans="10:15" ht="15">
      <c r="J1428" s="430"/>
      <c r="K1428" s="430"/>
      <c r="L1428" s="425"/>
      <c r="M1428" s="425"/>
      <c r="N1428" s="425"/>
      <c r="O1428" s="425"/>
    </row>
    <row r="1429" spans="10:15" ht="15">
      <c r="J1429" s="430"/>
      <c r="K1429" s="430"/>
      <c r="L1429" s="425"/>
      <c r="M1429" s="425"/>
      <c r="N1429" s="425"/>
      <c r="O1429" s="425"/>
    </row>
    <row r="1430" spans="10:15" ht="15">
      <c r="J1430" s="430"/>
      <c r="K1430" s="430"/>
      <c r="L1430" s="425"/>
      <c r="M1430" s="425"/>
      <c r="N1430" s="425"/>
      <c r="O1430" s="425"/>
    </row>
    <row r="1431" spans="10:15" ht="15">
      <c r="J1431" s="430"/>
      <c r="K1431" s="430"/>
      <c r="L1431" s="425"/>
      <c r="M1431" s="425"/>
      <c r="N1431" s="425"/>
      <c r="O1431" s="425"/>
    </row>
    <row r="1432" spans="10:15" ht="15">
      <c r="J1432" s="430"/>
      <c r="K1432" s="430"/>
      <c r="L1432" s="425"/>
      <c r="M1432" s="425"/>
      <c r="N1432" s="425"/>
      <c r="O1432" s="425"/>
    </row>
    <row r="1433" spans="10:15" ht="15">
      <c r="J1433" s="430"/>
      <c r="K1433" s="430"/>
      <c r="L1433" s="425"/>
      <c r="M1433" s="425"/>
      <c r="N1433" s="425"/>
      <c r="O1433" s="425"/>
    </row>
    <row r="1434" spans="10:15" ht="15">
      <c r="J1434" s="430"/>
      <c r="K1434" s="430"/>
      <c r="L1434" s="425"/>
      <c r="M1434" s="425"/>
      <c r="N1434" s="425"/>
      <c r="O1434" s="425"/>
    </row>
    <row r="1435" spans="10:15" ht="15">
      <c r="J1435" s="430"/>
      <c r="K1435" s="430"/>
      <c r="L1435" s="425"/>
      <c r="M1435" s="425"/>
      <c r="N1435" s="425"/>
      <c r="O1435" s="425"/>
    </row>
    <row r="1436" spans="10:15" ht="15">
      <c r="J1436" s="430"/>
      <c r="K1436" s="430"/>
      <c r="L1436" s="425"/>
      <c r="M1436" s="425"/>
      <c r="N1436" s="425"/>
      <c r="O1436" s="425"/>
    </row>
    <row r="1437" spans="10:15" ht="15">
      <c r="J1437" s="430"/>
      <c r="K1437" s="430"/>
      <c r="L1437" s="425"/>
      <c r="M1437" s="425"/>
      <c r="N1437" s="425"/>
      <c r="O1437" s="425"/>
    </row>
    <row r="1438" spans="10:15" ht="15">
      <c r="J1438" s="430"/>
      <c r="K1438" s="430"/>
      <c r="L1438" s="425"/>
      <c r="M1438" s="425"/>
      <c r="N1438" s="425"/>
      <c r="O1438" s="425"/>
    </row>
    <row r="1439" spans="10:15" ht="15">
      <c r="J1439" s="430"/>
      <c r="K1439" s="430"/>
      <c r="L1439" s="425"/>
      <c r="M1439" s="425"/>
      <c r="N1439" s="425"/>
      <c r="O1439" s="425"/>
    </row>
    <row r="1440" spans="10:15" ht="15">
      <c r="J1440" s="430"/>
      <c r="K1440" s="430"/>
      <c r="L1440" s="425"/>
      <c r="M1440" s="425"/>
      <c r="N1440" s="425"/>
      <c r="O1440" s="425"/>
    </row>
    <row r="1441" spans="10:15" ht="15">
      <c r="J1441" s="430"/>
      <c r="K1441" s="430"/>
      <c r="L1441" s="425"/>
      <c r="M1441" s="425"/>
      <c r="N1441" s="425"/>
      <c r="O1441" s="425"/>
    </row>
    <row r="1442" spans="10:15" ht="15">
      <c r="J1442" s="430"/>
      <c r="K1442" s="430"/>
      <c r="L1442" s="425"/>
      <c r="M1442" s="425"/>
      <c r="N1442" s="425"/>
      <c r="O1442" s="425"/>
    </row>
    <row r="1443" spans="10:15" ht="15">
      <c r="J1443" s="430"/>
      <c r="K1443" s="430"/>
      <c r="L1443" s="425"/>
      <c r="M1443" s="425"/>
      <c r="N1443" s="425"/>
      <c r="O1443" s="425"/>
    </row>
    <row r="1444" spans="10:15" ht="15">
      <c r="J1444" s="430"/>
      <c r="K1444" s="430"/>
      <c r="L1444" s="425"/>
      <c r="M1444" s="425"/>
      <c r="N1444" s="425"/>
      <c r="O1444" s="425"/>
    </row>
    <row r="1445" spans="10:15" ht="15">
      <c r="J1445" s="430"/>
      <c r="K1445" s="430"/>
      <c r="L1445" s="425"/>
      <c r="M1445" s="425"/>
      <c r="N1445" s="425"/>
      <c r="O1445" s="425"/>
    </row>
    <row r="1446" spans="10:15" ht="15">
      <c r="J1446" s="430"/>
      <c r="K1446" s="430"/>
      <c r="L1446" s="425"/>
      <c r="M1446" s="425"/>
      <c r="N1446" s="425"/>
      <c r="O1446" s="425"/>
    </row>
    <row r="1447" spans="10:15" ht="15">
      <c r="J1447" s="430"/>
      <c r="K1447" s="430"/>
      <c r="L1447" s="425"/>
      <c r="M1447" s="425"/>
      <c r="N1447" s="425"/>
      <c r="O1447" s="425"/>
    </row>
    <row r="1448" spans="10:15" ht="15">
      <c r="J1448" s="430"/>
      <c r="K1448" s="430"/>
      <c r="L1448" s="425"/>
      <c r="M1448" s="425"/>
      <c r="N1448" s="425"/>
      <c r="O1448" s="425"/>
    </row>
    <row r="1449" spans="10:15" ht="15">
      <c r="J1449" s="430"/>
      <c r="K1449" s="430"/>
      <c r="L1449" s="425"/>
      <c r="M1449" s="425"/>
      <c r="N1449" s="425"/>
      <c r="O1449" s="425"/>
    </row>
    <row r="1450" spans="10:15" ht="15">
      <c r="J1450" s="430"/>
      <c r="K1450" s="430"/>
      <c r="L1450" s="425"/>
      <c r="M1450" s="425"/>
      <c r="N1450" s="425"/>
      <c r="O1450" s="425"/>
    </row>
    <row r="1451" spans="10:15" ht="15">
      <c r="J1451" s="430"/>
      <c r="K1451" s="430"/>
      <c r="L1451" s="425"/>
      <c r="M1451" s="425"/>
      <c r="N1451" s="425"/>
      <c r="O1451" s="425"/>
    </row>
    <row r="1452" spans="10:15" ht="15">
      <c r="J1452" s="430"/>
      <c r="K1452" s="430"/>
      <c r="L1452" s="425"/>
      <c r="M1452" s="425"/>
      <c r="N1452" s="425"/>
      <c r="O1452" s="425"/>
    </row>
    <row r="1453" spans="10:15" ht="15">
      <c r="J1453" s="430"/>
      <c r="K1453" s="430"/>
      <c r="L1453" s="425"/>
      <c r="M1453" s="425"/>
      <c r="N1453" s="425"/>
      <c r="O1453" s="425"/>
    </row>
    <row r="1454" spans="10:15" ht="15">
      <c r="J1454" s="430"/>
      <c r="K1454" s="430"/>
      <c r="L1454" s="425"/>
      <c r="M1454" s="425"/>
      <c r="N1454" s="425"/>
      <c r="O1454" s="425"/>
    </row>
    <row r="1455" spans="10:15" ht="15">
      <c r="J1455" s="430"/>
      <c r="K1455" s="430"/>
      <c r="L1455" s="425"/>
      <c r="M1455" s="425"/>
      <c r="N1455" s="425"/>
      <c r="O1455" s="425"/>
    </row>
    <row r="1456" spans="10:15" ht="15">
      <c r="J1456" s="430"/>
      <c r="K1456" s="430"/>
      <c r="L1456" s="425"/>
      <c r="M1456" s="425"/>
      <c r="N1456" s="425"/>
      <c r="O1456" s="425"/>
    </row>
    <row r="1457" spans="10:15" ht="15">
      <c r="J1457" s="430"/>
      <c r="K1457" s="430"/>
      <c r="L1457" s="425"/>
      <c r="M1457" s="425"/>
      <c r="N1457" s="425"/>
      <c r="O1457" s="425"/>
    </row>
    <row r="1458" spans="10:15" ht="15">
      <c r="J1458" s="430"/>
      <c r="K1458" s="430"/>
      <c r="L1458" s="425"/>
      <c r="M1458" s="425"/>
      <c r="N1458" s="425"/>
      <c r="O1458" s="425"/>
    </row>
    <row r="1459" spans="10:15" ht="15">
      <c r="J1459" s="430"/>
      <c r="K1459" s="430"/>
      <c r="L1459" s="425"/>
      <c r="M1459" s="425"/>
      <c r="N1459" s="425"/>
      <c r="O1459" s="425"/>
    </row>
    <row r="1460" spans="10:15" ht="15">
      <c r="J1460" s="430"/>
      <c r="K1460" s="430"/>
      <c r="L1460" s="425"/>
      <c r="M1460" s="425"/>
      <c r="N1460" s="425"/>
      <c r="O1460" s="425"/>
    </row>
    <row r="1461" spans="10:15" ht="15">
      <c r="J1461" s="430"/>
      <c r="K1461" s="430"/>
      <c r="L1461" s="425"/>
      <c r="M1461" s="425"/>
      <c r="N1461" s="425"/>
      <c r="O1461" s="425"/>
    </row>
    <row r="1462" spans="10:15" ht="15">
      <c r="J1462" s="430"/>
      <c r="K1462" s="430"/>
      <c r="L1462" s="425"/>
      <c r="M1462" s="425"/>
      <c r="N1462" s="425"/>
      <c r="O1462" s="425"/>
    </row>
    <row r="1463" spans="10:15" ht="15">
      <c r="J1463" s="430"/>
      <c r="K1463" s="430"/>
      <c r="L1463" s="425"/>
      <c r="M1463" s="425"/>
      <c r="N1463" s="425"/>
      <c r="O1463" s="425"/>
    </row>
    <row r="1464" spans="10:15" ht="15">
      <c r="J1464" s="430"/>
      <c r="K1464" s="430"/>
      <c r="L1464" s="425"/>
      <c r="M1464" s="425"/>
      <c r="N1464" s="425"/>
      <c r="O1464" s="425"/>
    </row>
    <row r="1465" spans="10:15" ht="15">
      <c r="J1465" s="430"/>
      <c r="K1465" s="430"/>
      <c r="L1465" s="425"/>
      <c r="M1465" s="425"/>
      <c r="N1465" s="425"/>
      <c r="O1465" s="425"/>
    </row>
    <row r="1466" spans="10:15" ht="15">
      <c r="J1466" s="430"/>
      <c r="K1466" s="430"/>
      <c r="L1466" s="425"/>
      <c r="M1466" s="425"/>
      <c r="N1466" s="425"/>
      <c r="O1466" s="425"/>
    </row>
    <row r="1467" spans="10:15" ht="15">
      <c r="J1467" s="430"/>
      <c r="K1467" s="430"/>
      <c r="L1467" s="425"/>
      <c r="M1467" s="425"/>
      <c r="N1467" s="425"/>
      <c r="O1467" s="425"/>
    </row>
    <row r="1468" spans="10:15" ht="15">
      <c r="J1468" s="430"/>
      <c r="K1468" s="430"/>
      <c r="L1468" s="425"/>
      <c r="M1468" s="425"/>
      <c r="N1468" s="425"/>
      <c r="O1468" s="425"/>
    </row>
    <row r="1469" spans="10:15" ht="15">
      <c r="J1469" s="430"/>
      <c r="K1469" s="430"/>
      <c r="L1469" s="425"/>
      <c r="M1469" s="425"/>
      <c r="N1469" s="425"/>
      <c r="O1469" s="425"/>
    </row>
    <row r="1470" spans="10:15" ht="15">
      <c r="J1470" s="430"/>
      <c r="K1470" s="430"/>
      <c r="L1470" s="425"/>
      <c r="M1470" s="425"/>
      <c r="N1470" s="425"/>
      <c r="O1470" s="425"/>
    </row>
    <row r="1471" spans="10:15" ht="15">
      <c r="J1471" s="430"/>
      <c r="K1471" s="430"/>
      <c r="L1471" s="425"/>
      <c r="M1471" s="425"/>
      <c r="N1471" s="425"/>
      <c r="O1471" s="425"/>
    </row>
    <row r="1472" spans="10:15" ht="15">
      <c r="J1472" s="430"/>
      <c r="K1472" s="430"/>
      <c r="L1472" s="425"/>
      <c r="M1472" s="425"/>
      <c r="N1472" s="425"/>
      <c r="O1472" s="425"/>
    </row>
    <row r="1473" spans="10:15" ht="15">
      <c r="J1473" s="430"/>
      <c r="K1473" s="430"/>
      <c r="L1473" s="425"/>
      <c r="M1473" s="425"/>
      <c r="N1473" s="425"/>
      <c r="O1473" s="425"/>
    </row>
    <row r="1474" spans="10:15" ht="15">
      <c r="J1474" s="430"/>
      <c r="K1474" s="430"/>
      <c r="L1474" s="425"/>
      <c r="M1474" s="425"/>
      <c r="N1474" s="425"/>
      <c r="O1474" s="425"/>
    </row>
    <row r="1475" spans="10:15" ht="15">
      <c r="J1475" s="430"/>
      <c r="K1475" s="430"/>
      <c r="L1475" s="425"/>
      <c r="M1475" s="425"/>
      <c r="N1475" s="425"/>
      <c r="O1475" s="425"/>
    </row>
    <row r="1476" spans="10:15" ht="15">
      <c r="J1476" s="430"/>
      <c r="K1476" s="430"/>
      <c r="L1476" s="425"/>
      <c r="M1476" s="425"/>
      <c r="N1476" s="425"/>
      <c r="O1476" s="425"/>
    </row>
    <row r="1477" spans="10:15" ht="15">
      <c r="J1477" s="430"/>
      <c r="K1477" s="430"/>
      <c r="L1477" s="425"/>
      <c r="M1477" s="425"/>
      <c r="N1477" s="425"/>
      <c r="O1477" s="425"/>
    </row>
    <row r="1478" spans="10:15" ht="15">
      <c r="J1478" s="430"/>
      <c r="K1478" s="430"/>
      <c r="L1478" s="425"/>
      <c r="M1478" s="425"/>
      <c r="N1478" s="425"/>
      <c r="O1478" s="425"/>
    </row>
    <row r="1479" spans="10:15" ht="15">
      <c r="J1479" s="430"/>
      <c r="K1479" s="430"/>
      <c r="L1479" s="425"/>
      <c r="M1479" s="425"/>
      <c r="N1479" s="425"/>
      <c r="O1479" s="425"/>
    </row>
    <row r="1480" spans="10:15" ht="15">
      <c r="J1480" s="430"/>
      <c r="K1480" s="430"/>
      <c r="L1480" s="425"/>
      <c r="M1480" s="425"/>
      <c r="N1480" s="425"/>
      <c r="O1480" s="425"/>
    </row>
    <row r="1481" spans="10:15" ht="15">
      <c r="J1481" s="430"/>
      <c r="K1481" s="430"/>
      <c r="L1481" s="425"/>
      <c r="M1481" s="425"/>
      <c r="N1481" s="425"/>
      <c r="O1481" s="425"/>
    </row>
    <row r="1482" spans="10:15" ht="15">
      <c r="J1482" s="430"/>
      <c r="K1482" s="430"/>
      <c r="L1482" s="425"/>
      <c r="M1482" s="425"/>
      <c r="N1482" s="425"/>
      <c r="O1482" s="425"/>
    </row>
    <row r="1483" spans="10:15" ht="15">
      <c r="J1483" s="430"/>
      <c r="K1483" s="430"/>
      <c r="L1483" s="425"/>
      <c r="M1483" s="425"/>
      <c r="N1483" s="425"/>
      <c r="O1483" s="425"/>
    </row>
    <row r="1484" spans="10:15" ht="15">
      <c r="J1484" s="430"/>
      <c r="K1484" s="430"/>
      <c r="L1484" s="425"/>
      <c r="M1484" s="425"/>
      <c r="N1484" s="425"/>
      <c r="O1484" s="425"/>
    </row>
    <row r="1485" spans="10:15" ht="15">
      <c r="J1485" s="430"/>
      <c r="K1485" s="430"/>
      <c r="L1485" s="425"/>
      <c r="M1485" s="425"/>
      <c r="N1485" s="425"/>
      <c r="O1485" s="425"/>
    </row>
    <row r="1486" spans="10:15" ht="15">
      <c r="J1486" s="430"/>
      <c r="K1486" s="430"/>
      <c r="L1486" s="425"/>
      <c r="M1486" s="425"/>
      <c r="N1486" s="425"/>
      <c r="O1486" s="425"/>
    </row>
    <row r="1487" spans="10:15" ht="15">
      <c r="J1487" s="430"/>
      <c r="K1487" s="430"/>
      <c r="L1487" s="425"/>
      <c r="M1487" s="425"/>
      <c r="N1487" s="425"/>
      <c r="O1487" s="425"/>
    </row>
    <row r="1488" spans="10:15" ht="15">
      <c r="J1488" s="430"/>
      <c r="K1488" s="430"/>
      <c r="L1488" s="425"/>
      <c r="M1488" s="425"/>
      <c r="N1488" s="425"/>
      <c r="O1488" s="425"/>
    </row>
    <row r="1489" spans="10:15" ht="15">
      <c r="J1489" s="430"/>
      <c r="K1489" s="430"/>
      <c r="L1489" s="425"/>
      <c r="M1489" s="425"/>
      <c r="N1489" s="425"/>
      <c r="O1489" s="425"/>
    </row>
    <row r="1490" spans="10:15" ht="15">
      <c r="J1490" s="430"/>
      <c r="K1490" s="430"/>
      <c r="L1490" s="425"/>
      <c r="M1490" s="425"/>
      <c r="N1490" s="425"/>
      <c r="O1490" s="425"/>
    </row>
    <row r="1491" spans="10:15" ht="15">
      <c r="J1491" s="430"/>
      <c r="K1491" s="430"/>
      <c r="L1491" s="425"/>
      <c r="M1491" s="425"/>
      <c r="N1491" s="425"/>
      <c r="O1491" s="425"/>
    </row>
    <row r="1492" spans="10:15" ht="15">
      <c r="J1492" s="430"/>
      <c r="K1492" s="430"/>
      <c r="L1492" s="425"/>
      <c r="M1492" s="425"/>
      <c r="N1492" s="425"/>
      <c r="O1492" s="425"/>
    </row>
    <row r="1493" spans="10:15" ht="15">
      <c r="J1493" s="430"/>
      <c r="K1493" s="430"/>
      <c r="L1493" s="425"/>
      <c r="M1493" s="425"/>
      <c r="N1493" s="425"/>
      <c r="O1493" s="425"/>
    </row>
    <row r="1494" spans="10:15" ht="15">
      <c r="J1494" s="430"/>
      <c r="K1494" s="430"/>
      <c r="L1494" s="425"/>
      <c r="M1494" s="425"/>
      <c r="N1494" s="425"/>
      <c r="O1494" s="425"/>
    </row>
    <row r="1495" spans="10:15" ht="15">
      <c r="J1495" s="430"/>
      <c r="K1495" s="430"/>
      <c r="L1495" s="425"/>
      <c r="M1495" s="425"/>
      <c r="N1495" s="425"/>
      <c r="O1495" s="425"/>
    </row>
    <row r="1496" spans="10:15" ht="15">
      <c r="J1496" s="430"/>
      <c r="K1496" s="430"/>
      <c r="L1496" s="425"/>
      <c r="M1496" s="425"/>
      <c r="N1496" s="425"/>
      <c r="O1496" s="425"/>
    </row>
    <row r="1497" spans="10:15" ht="15">
      <c r="J1497" s="430"/>
      <c r="K1497" s="430"/>
      <c r="L1497" s="425"/>
      <c r="M1497" s="425"/>
      <c r="N1497" s="425"/>
      <c r="O1497" s="425"/>
    </row>
    <row r="1498" spans="10:15" ht="15">
      <c r="J1498" s="430"/>
      <c r="K1498" s="430"/>
      <c r="L1498" s="425"/>
      <c r="M1498" s="425"/>
      <c r="N1498" s="425"/>
      <c r="O1498" s="425"/>
    </row>
    <row r="1499" spans="10:15" ht="15">
      <c r="J1499" s="430"/>
      <c r="K1499" s="430"/>
      <c r="L1499" s="425"/>
      <c r="M1499" s="425"/>
      <c r="N1499" s="425"/>
      <c r="O1499" s="425"/>
    </row>
    <row r="1500" spans="10:15" ht="15">
      <c r="J1500" s="430"/>
      <c r="K1500" s="430"/>
      <c r="L1500" s="425"/>
      <c r="M1500" s="425"/>
      <c r="N1500" s="425"/>
      <c r="O1500" s="425"/>
    </row>
    <row r="1501" spans="10:15" ht="15">
      <c r="J1501" s="430"/>
      <c r="K1501" s="430"/>
      <c r="L1501" s="425"/>
      <c r="M1501" s="425"/>
      <c r="N1501" s="425"/>
      <c r="O1501" s="425"/>
    </row>
    <row r="1502" spans="10:15" ht="15">
      <c r="J1502" s="430"/>
      <c r="K1502" s="430"/>
      <c r="L1502" s="425"/>
      <c r="M1502" s="425"/>
      <c r="N1502" s="425"/>
      <c r="O1502" s="425"/>
    </row>
    <row r="1503" spans="10:15" ht="15">
      <c r="J1503" s="430"/>
      <c r="K1503" s="430"/>
      <c r="L1503" s="425"/>
      <c r="M1503" s="425"/>
      <c r="N1503" s="425"/>
      <c r="O1503" s="425"/>
    </row>
    <row r="1504" spans="10:15" ht="15">
      <c r="J1504" s="430"/>
      <c r="K1504" s="430"/>
      <c r="L1504" s="425"/>
      <c r="M1504" s="425"/>
      <c r="N1504" s="425"/>
      <c r="O1504" s="425"/>
    </row>
    <row r="1505" spans="10:15" ht="15">
      <c r="J1505" s="430"/>
      <c r="K1505" s="430"/>
      <c r="L1505" s="425"/>
      <c r="M1505" s="425"/>
      <c r="N1505" s="425"/>
      <c r="O1505" s="425"/>
    </row>
    <row r="1506" spans="10:15" ht="15">
      <c r="J1506" s="430"/>
      <c r="K1506" s="430"/>
      <c r="L1506" s="425"/>
      <c r="M1506" s="425"/>
      <c r="N1506" s="425"/>
      <c r="O1506" s="425"/>
    </row>
    <row r="1507" spans="10:15" ht="15">
      <c r="J1507" s="430"/>
      <c r="K1507" s="430"/>
      <c r="L1507" s="425"/>
      <c r="M1507" s="425"/>
      <c r="N1507" s="425"/>
      <c r="O1507" s="425"/>
    </row>
    <row r="1508" spans="10:15" ht="15">
      <c r="J1508" s="430"/>
      <c r="K1508" s="430"/>
      <c r="L1508" s="425"/>
      <c r="M1508" s="425"/>
      <c r="N1508" s="425"/>
      <c r="O1508" s="425"/>
    </row>
    <row r="1509" spans="10:15" ht="15">
      <c r="J1509" s="430"/>
      <c r="K1509" s="430"/>
      <c r="L1509" s="425"/>
      <c r="M1509" s="425"/>
      <c r="N1509" s="425"/>
      <c r="O1509" s="425"/>
    </row>
    <row r="1510" spans="10:15" ht="15">
      <c r="J1510" s="430"/>
      <c r="K1510" s="430"/>
      <c r="L1510" s="425"/>
      <c r="M1510" s="425"/>
      <c r="N1510" s="425"/>
      <c r="O1510" s="425"/>
    </row>
    <row r="1511" spans="10:15" ht="15">
      <c r="J1511" s="430"/>
      <c r="K1511" s="430"/>
      <c r="L1511" s="425"/>
      <c r="M1511" s="425"/>
      <c r="N1511" s="425"/>
      <c r="O1511" s="425"/>
    </row>
    <row r="1512" spans="10:15" ht="15">
      <c r="J1512" s="430"/>
      <c r="K1512" s="430"/>
      <c r="L1512" s="425"/>
      <c r="M1512" s="425"/>
      <c r="N1512" s="425"/>
      <c r="O1512" s="425"/>
    </row>
    <row r="1513" spans="10:15" ht="15">
      <c r="J1513" s="430"/>
      <c r="K1513" s="430"/>
      <c r="L1513" s="425"/>
      <c r="M1513" s="425"/>
      <c r="N1513" s="425"/>
      <c r="O1513" s="425"/>
    </row>
    <row r="1514" spans="10:15" ht="15">
      <c r="J1514" s="430"/>
      <c r="K1514" s="430"/>
      <c r="L1514" s="425"/>
      <c r="M1514" s="425"/>
      <c r="N1514" s="425"/>
      <c r="O1514" s="425"/>
    </row>
    <row r="1515" spans="10:15" ht="15">
      <c r="J1515" s="430"/>
      <c r="K1515" s="430"/>
      <c r="L1515" s="425"/>
      <c r="M1515" s="425"/>
      <c r="N1515" s="425"/>
      <c r="O1515" s="425"/>
    </row>
    <row r="1516" spans="10:15" ht="15">
      <c r="J1516" s="430"/>
      <c r="K1516" s="430"/>
      <c r="L1516" s="425"/>
      <c r="M1516" s="425"/>
      <c r="N1516" s="425"/>
      <c r="O1516" s="425"/>
    </row>
    <row r="1517" spans="10:15" ht="15">
      <c r="J1517" s="430"/>
      <c r="K1517" s="430"/>
      <c r="L1517" s="425"/>
      <c r="M1517" s="425"/>
      <c r="N1517" s="425"/>
      <c r="O1517" s="425"/>
    </row>
    <row r="1518" spans="10:15" ht="15">
      <c r="J1518" s="430"/>
      <c r="K1518" s="430"/>
      <c r="L1518" s="425"/>
      <c r="M1518" s="425"/>
      <c r="N1518" s="425"/>
      <c r="O1518" s="425"/>
    </row>
    <row r="1519" spans="10:15" ht="15">
      <c r="J1519" s="430"/>
      <c r="K1519" s="430"/>
      <c r="L1519" s="425"/>
      <c r="M1519" s="425"/>
      <c r="N1519" s="425"/>
      <c r="O1519" s="425"/>
    </row>
    <row r="1520" spans="10:15" ht="15">
      <c r="J1520" s="430"/>
      <c r="K1520" s="430"/>
      <c r="L1520" s="425"/>
      <c r="M1520" s="425"/>
      <c r="N1520" s="425"/>
      <c r="O1520" s="425"/>
    </row>
    <row r="1521" spans="10:15" ht="15">
      <c r="J1521" s="430"/>
      <c r="K1521" s="430"/>
      <c r="L1521" s="425"/>
      <c r="M1521" s="425"/>
      <c r="N1521" s="425"/>
      <c r="O1521" s="425"/>
    </row>
    <row r="1522" spans="10:15" ht="15">
      <c r="J1522" s="430"/>
      <c r="K1522" s="430"/>
      <c r="L1522" s="425"/>
      <c r="M1522" s="425"/>
      <c r="N1522" s="425"/>
      <c r="O1522" s="425"/>
    </row>
    <row r="1523" spans="10:15" ht="15">
      <c r="J1523" s="430"/>
      <c r="K1523" s="430"/>
      <c r="L1523" s="425"/>
      <c r="M1523" s="425"/>
      <c r="N1523" s="425"/>
      <c r="O1523" s="425"/>
    </row>
    <row r="1524" spans="10:15" ht="15">
      <c r="J1524" s="430"/>
      <c r="K1524" s="430"/>
      <c r="L1524" s="425"/>
      <c r="M1524" s="425"/>
      <c r="N1524" s="425"/>
      <c r="O1524" s="425"/>
    </row>
    <row r="1525" spans="10:15" ht="15">
      <c r="J1525" s="430"/>
      <c r="K1525" s="430"/>
      <c r="L1525" s="425"/>
      <c r="M1525" s="425"/>
      <c r="N1525" s="425"/>
      <c r="O1525" s="425"/>
    </row>
    <row r="1526" spans="10:15" ht="15">
      <c r="J1526" s="430"/>
      <c r="K1526" s="430"/>
      <c r="L1526" s="425"/>
      <c r="M1526" s="425"/>
      <c r="N1526" s="425"/>
      <c r="O1526" s="425"/>
    </row>
    <row r="1527" spans="10:15" ht="15">
      <c r="J1527" s="430"/>
      <c r="K1527" s="430"/>
      <c r="L1527" s="425"/>
      <c r="M1527" s="425"/>
      <c r="N1527" s="425"/>
      <c r="O1527" s="425"/>
    </row>
    <row r="1528" spans="10:15" ht="15">
      <c r="J1528" s="430"/>
      <c r="K1528" s="430"/>
      <c r="L1528" s="425"/>
      <c r="M1528" s="425"/>
      <c r="N1528" s="425"/>
      <c r="O1528" s="425"/>
    </row>
    <row r="1529" spans="10:15" ht="15">
      <c r="J1529" s="430"/>
      <c r="K1529" s="430"/>
      <c r="L1529" s="425"/>
      <c r="M1529" s="425"/>
      <c r="N1529" s="425"/>
      <c r="O1529" s="425"/>
    </row>
    <row r="1530" spans="10:15" ht="15">
      <c r="J1530" s="430"/>
      <c r="K1530" s="430"/>
      <c r="L1530" s="425"/>
      <c r="M1530" s="425"/>
      <c r="N1530" s="425"/>
      <c r="O1530" s="425"/>
    </row>
    <row r="1531" spans="10:15" ht="15">
      <c r="J1531" s="430"/>
      <c r="K1531" s="430"/>
      <c r="L1531" s="425"/>
      <c r="M1531" s="425"/>
      <c r="N1531" s="425"/>
      <c r="O1531" s="425"/>
    </row>
    <row r="1532" spans="10:15" ht="15">
      <c r="J1532" s="430"/>
      <c r="K1532" s="430"/>
      <c r="L1532" s="425"/>
      <c r="M1532" s="425"/>
      <c r="N1532" s="425"/>
      <c r="O1532" s="425"/>
    </row>
    <row r="1533" spans="10:15" ht="15">
      <c r="J1533" s="430"/>
      <c r="K1533" s="430"/>
      <c r="L1533" s="425"/>
      <c r="M1533" s="425"/>
      <c r="N1533" s="425"/>
      <c r="O1533" s="425"/>
    </row>
    <row r="1534" spans="10:15" ht="15">
      <c r="J1534" s="430"/>
      <c r="K1534" s="430"/>
      <c r="L1534" s="425"/>
      <c r="M1534" s="425"/>
      <c r="N1534" s="425"/>
      <c r="O1534" s="425"/>
    </row>
    <row r="1535" spans="10:15" ht="15">
      <c r="J1535" s="430"/>
      <c r="K1535" s="430"/>
      <c r="L1535" s="425"/>
      <c r="M1535" s="425"/>
      <c r="N1535" s="425"/>
      <c r="O1535" s="425"/>
    </row>
    <row r="1536" spans="10:15" ht="15">
      <c r="J1536" s="430"/>
      <c r="K1536" s="430"/>
      <c r="L1536" s="425"/>
      <c r="M1536" s="425"/>
      <c r="N1536" s="425"/>
      <c r="O1536" s="425"/>
    </row>
    <row r="1537" spans="10:15" ht="15">
      <c r="J1537" s="430"/>
      <c r="K1537" s="430"/>
      <c r="L1537" s="425"/>
      <c r="M1537" s="425"/>
      <c r="N1537" s="425"/>
      <c r="O1537" s="425"/>
    </row>
    <row r="1538" spans="10:15" ht="15">
      <c r="J1538" s="430"/>
      <c r="K1538" s="430"/>
      <c r="L1538" s="425"/>
      <c r="M1538" s="425"/>
      <c r="N1538" s="425"/>
      <c r="O1538" s="425"/>
    </row>
    <row r="1539" spans="10:15" ht="15">
      <c r="J1539" s="430"/>
      <c r="K1539" s="430"/>
      <c r="L1539" s="425"/>
      <c r="M1539" s="425"/>
      <c r="N1539" s="425"/>
      <c r="O1539" s="425"/>
    </row>
    <row r="1540" spans="10:15" ht="15">
      <c r="J1540" s="430"/>
      <c r="K1540" s="430"/>
      <c r="L1540" s="425"/>
      <c r="M1540" s="425"/>
      <c r="N1540" s="425"/>
      <c r="O1540" s="425"/>
    </row>
    <row r="1541" spans="10:15" ht="15">
      <c r="J1541" s="430"/>
      <c r="K1541" s="430"/>
      <c r="L1541" s="425"/>
      <c r="M1541" s="425"/>
      <c r="N1541" s="425"/>
      <c r="O1541" s="425"/>
    </row>
    <row r="1542" spans="10:15" ht="15">
      <c r="J1542" s="430"/>
      <c r="K1542" s="430"/>
      <c r="L1542" s="425"/>
      <c r="M1542" s="425"/>
      <c r="N1542" s="425"/>
      <c r="O1542" s="425"/>
    </row>
    <row r="1543" spans="10:15" ht="15">
      <c r="J1543" s="430"/>
      <c r="K1543" s="430"/>
      <c r="L1543" s="425"/>
      <c r="M1543" s="425"/>
      <c r="N1543" s="425"/>
      <c r="O1543" s="425"/>
    </row>
    <row r="1544" spans="10:15" ht="15">
      <c r="J1544" s="430"/>
      <c r="K1544" s="430"/>
      <c r="L1544" s="425"/>
      <c r="M1544" s="425"/>
      <c r="N1544" s="425"/>
      <c r="O1544" s="425"/>
    </row>
    <row r="1545" spans="10:15" ht="15">
      <c r="J1545" s="430"/>
      <c r="K1545" s="430"/>
      <c r="L1545" s="425"/>
      <c r="M1545" s="425"/>
      <c r="N1545" s="425"/>
      <c r="O1545" s="425"/>
    </row>
    <row r="1546" spans="10:15" ht="15">
      <c r="J1546" s="430"/>
      <c r="K1546" s="430"/>
      <c r="L1546" s="425"/>
      <c r="M1546" s="425"/>
      <c r="N1546" s="425"/>
      <c r="O1546" s="425"/>
    </row>
    <row r="1547" spans="10:15" ht="15">
      <c r="J1547" s="430"/>
      <c r="K1547" s="430"/>
      <c r="L1547" s="425"/>
      <c r="M1547" s="425"/>
      <c r="N1547" s="425"/>
      <c r="O1547" s="425"/>
    </row>
    <row r="1548" spans="10:15" ht="15">
      <c r="J1548" s="430"/>
      <c r="K1548" s="430"/>
      <c r="L1548" s="425"/>
      <c r="M1548" s="425"/>
      <c r="N1548" s="425"/>
      <c r="O1548" s="425"/>
    </row>
    <row r="1549" spans="10:15" ht="15">
      <c r="J1549" s="430"/>
      <c r="K1549" s="430"/>
      <c r="L1549" s="425"/>
      <c r="M1549" s="425"/>
      <c r="N1549" s="425"/>
      <c r="O1549" s="425"/>
    </row>
    <row r="1550" spans="10:15" ht="15">
      <c r="J1550" s="430"/>
      <c r="K1550" s="430"/>
      <c r="L1550" s="425"/>
      <c r="M1550" s="425"/>
      <c r="N1550" s="425"/>
      <c r="O1550" s="425"/>
    </row>
    <row r="1551" spans="10:15" ht="15">
      <c r="J1551" s="430"/>
      <c r="K1551" s="430"/>
      <c r="L1551" s="425"/>
      <c r="M1551" s="425"/>
      <c r="N1551" s="425"/>
      <c r="O1551" s="425"/>
    </row>
    <row r="1552" spans="10:15" ht="15">
      <c r="J1552" s="430"/>
      <c r="K1552" s="430"/>
      <c r="L1552" s="425"/>
      <c r="M1552" s="425"/>
      <c r="N1552" s="425"/>
      <c r="O1552" s="425"/>
    </row>
    <row r="1553" spans="10:15" ht="15">
      <c r="J1553" s="430"/>
      <c r="K1553" s="430"/>
      <c r="L1553" s="425"/>
      <c r="M1553" s="425"/>
      <c r="N1553" s="425"/>
      <c r="O1553" s="425"/>
    </row>
    <row r="1554" spans="10:15" ht="15">
      <c r="J1554" s="430"/>
      <c r="K1554" s="430"/>
      <c r="L1554" s="425"/>
      <c r="M1554" s="425"/>
      <c r="N1554" s="425"/>
      <c r="O1554" s="425"/>
    </row>
    <row r="1555" spans="10:15" ht="15">
      <c r="J1555" s="430"/>
      <c r="K1555" s="430"/>
      <c r="L1555" s="425"/>
      <c r="M1555" s="425"/>
      <c r="N1555" s="425"/>
      <c r="O1555" s="425"/>
    </row>
    <row r="1556" spans="10:15" ht="15">
      <c r="J1556" s="430"/>
      <c r="K1556" s="430"/>
      <c r="L1556" s="425"/>
      <c r="M1556" s="425"/>
      <c r="N1556" s="425"/>
      <c r="O1556" s="425"/>
    </row>
    <row r="1557" spans="10:15" ht="15">
      <c r="J1557" s="430"/>
      <c r="K1557" s="430"/>
      <c r="L1557" s="425"/>
      <c r="M1557" s="425"/>
      <c r="N1557" s="425"/>
      <c r="O1557" s="425"/>
    </row>
    <row r="1558" spans="10:15" ht="15">
      <c r="J1558" s="430"/>
      <c r="K1558" s="430"/>
      <c r="L1558" s="425"/>
      <c r="M1558" s="425"/>
      <c r="N1558" s="425"/>
      <c r="O1558" s="425"/>
    </row>
    <row r="1559" spans="10:15" ht="15">
      <c r="J1559" s="430"/>
      <c r="K1559" s="430"/>
      <c r="L1559" s="425"/>
      <c r="M1559" s="425"/>
      <c r="N1559" s="425"/>
      <c r="O1559" s="425"/>
    </row>
    <row r="1560" spans="10:15" ht="15">
      <c r="J1560" s="430"/>
      <c r="K1560" s="430"/>
      <c r="L1560" s="425"/>
      <c r="M1560" s="425"/>
      <c r="N1560" s="425"/>
      <c r="O1560" s="425"/>
    </row>
    <row r="1561" spans="10:15" ht="15">
      <c r="J1561" s="430"/>
      <c r="K1561" s="430"/>
      <c r="L1561" s="425"/>
      <c r="M1561" s="425"/>
      <c r="N1561" s="425"/>
      <c r="O1561" s="425"/>
    </row>
    <row r="1562" spans="10:15" ht="15">
      <c r="J1562" s="430"/>
      <c r="K1562" s="430"/>
      <c r="L1562" s="425"/>
      <c r="M1562" s="425"/>
      <c r="N1562" s="425"/>
      <c r="O1562" s="425"/>
    </row>
    <row r="1563" spans="10:15" ht="15">
      <c r="J1563" s="430"/>
      <c r="K1563" s="430"/>
      <c r="L1563" s="425"/>
      <c r="M1563" s="425"/>
      <c r="N1563" s="425"/>
      <c r="O1563" s="425"/>
    </row>
    <row r="1564" spans="10:15" ht="15">
      <c r="J1564" s="430"/>
      <c r="K1564" s="430"/>
      <c r="L1564" s="425"/>
      <c r="M1564" s="425"/>
      <c r="N1564" s="425"/>
      <c r="O1564" s="425"/>
    </row>
    <row r="1565" spans="10:15" ht="15">
      <c r="J1565" s="430"/>
      <c r="K1565" s="430"/>
      <c r="L1565" s="425"/>
      <c r="M1565" s="425"/>
      <c r="N1565" s="425"/>
      <c r="O1565" s="425"/>
    </row>
    <row r="1566" spans="10:15" ht="15">
      <c r="J1566" s="430"/>
      <c r="K1566" s="430"/>
      <c r="L1566" s="425"/>
      <c r="M1566" s="425"/>
      <c r="N1566" s="425"/>
      <c r="O1566" s="425"/>
    </row>
    <row r="1567" spans="10:15" ht="15">
      <c r="J1567" s="430"/>
      <c r="K1567" s="430"/>
      <c r="L1567" s="425"/>
      <c r="M1567" s="425"/>
      <c r="N1567" s="425"/>
      <c r="O1567" s="425"/>
    </row>
    <row r="1568" spans="10:15" ht="15">
      <c r="J1568" s="430"/>
      <c r="K1568" s="430"/>
      <c r="L1568" s="425"/>
      <c r="M1568" s="425"/>
      <c r="N1568" s="425"/>
      <c r="O1568" s="425"/>
    </row>
    <row r="1569" spans="10:15" ht="15">
      <c r="J1569" s="430"/>
      <c r="K1569" s="430"/>
      <c r="L1569" s="425"/>
      <c r="M1569" s="425"/>
      <c r="N1569" s="425"/>
      <c r="O1569" s="425"/>
    </row>
    <row r="1570" spans="10:15" ht="15">
      <c r="J1570" s="430"/>
      <c r="K1570" s="430"/>
      <c r="L1570" s="425"/>
      <c r="M1570" s="425"/>
      <c r="N1570" s="425"/>
      <c r="O1570" s="425"/>
    </row>
    <row r="1571" spans="10:15" ht="15">
      <c r="J1571" s="430"/>
      <c r="K1571" s="430"/>
      <c r="L1571" s="425"/>
      <c r="M1571" s="425"/>
      <c r="N1571" s="425"/>
      <c r="O1571" s="425"/>
    </row>
    <row r="1572" spans="10:15" ht="15">
      <c r="J1572" s="430"/>
      <c r="K1572" s="430"/>
      <c r="L1572" s="425"/>
      <c r="M1572" s="425"/>
      <c r="N1572" s="425"/>
      <c r="O1572" s="425"/>
    </row>
    <row r="1573" spans="10:15" ht="15">
      <c r="J1573" s="430"/>
      <c r="K1573" s="430"/>
      <c r="L1573" s="425"/>
      <c r="M1573" s="425"/>
      <c r="N1573" s="425"/>
      <c r="O1573" s="425"/>
    </row>
    <row r="1574" spans="10:15" ht="15">
      <c r="J1574" s="430"/>
      <c r="K1574" s="430"/>
      <c r="L1574" s="425"/>
      <c r="M1574" s="425"/>
      <c r="N1574" s="425"/>
      <c r="O1574" s="425"/>
    </row>
    <row r="1575" spans="10:15" ht="15">
      <c r="J1575" s="430"/>
      <c r="K1575" s="430"/>
      <c r="L1575" s="425"/>
      <c r="M1575" s="425"/>
      <c r="N1575" s="425"/>
      <c r="O1575" s="425"/>
    </row>
    <row r="1576" spans="10:15" ht="15">
      <c r="J1576" s="430"/>
      <c r="K1576" s="430"/>
      <c r="L1576" s="425"/>
      <c r="M1576" s="425"/>
      <c r="N1576" s="425"/>
      <c r="O1576" s="425"/>
    </row>
    <row r="1577" spans="10:15" ht="15">
      <c r="J1577" s="430"/>
      <c r="K1577" s="430"/>
      <c r="L1577" s="425"/>
      <c r="M1577" s="425"/>
      <c r="N1577" s="425"/>
      <c r="O1577" s="425"/>
    </row>
    <row r="1578" spans="10:15" ht="15">
      <c r="J1578" s="430"/>
      <c r="K1578" s="430"/>
      <c r="L1578" s="425"/>
      <c r="M1578" s="425"/>
      <c r="N1578" s="425"/>
      <c r="O1578" s="425"/>
    </row>
    <row r="1579" spans="10:15" ht="15">
      <c r="J1579" s="430"/>
      <c r="K1579" s="430"/>
      <c r="L1579" s="425"/>
      <c r="M1579" s="425"/>
      <c r="N1579" s="425"/>
      <c r="O1579" s="425"/>
    </row>
    <row r="1580" spans="10:15" ht="15">
      <c r="J1580" s="430"/>
      <c r="K1580" s="430"/>
      <c r="L1580" s="425"/>
      <c r="M1580" s="425"/>
      <c r="N1580" s="425"/>
      <c r="O1580" s="425"/>
    </row>
    <row r="1581" spans="10:15" ht="15">
      <c r="J1581" s="430"/>
      <c r="K1581" s="430"/>
      <c r="L1581" s="425"/>
      <c r="M1581" s="425"/>
      <c r="N1581" s="425"/>
      <c r="O1581" s="425"/>
    </row>
    <row r="1582" spans="10:15" ht="15">
      <c r="J1582" s="430"/>
      <c r="K1582" s="430"/>
      <c r="L1582" s="425"/>
      <c r="M1582" s="425"/>
      <c r="N1582" s="425"/>
      <c r="O1582" s="425"/>
    </row>
    <row r="1583" spans="10:15" ht="15">
      <c r="J1583" s="430"/>
      <c r="K1583" s="430"/>
      <c r="L1583" s="425"/>
      <c r="M1583" s="425"/>
      <c r="N1583" s="425"/>
      <c r="O1583" s="425"/>
    </row>
    <row r="1584" spans="10:15" ht="15">
      <c r="J1584" s="430"/>
      <c r="K1584" s="430"/>
      <c r="L1584" s="425"/>
      <c r="M1584" s="425"/>
      <c r="N1584" s="425"/>
      <c r="O1584" s="425"/>
    </row>
    <row r="1585" spans="10:15" ht="15">
      <c r="J1585" s="430"/>
      <c r="K1585" s="430"/>
      <c r="L1585" s="425"/>
      <c r="M1585" s="425"/>
      <c r="N1585" s="425"/>
      <c r="O1585" s="425"/>
    </row>
    <row r="1586" spans="10:15" ht="15">
      <c r="J1586" s="430"/>
      <c r="K1586" s="430"/>
      <c r="L1586" s="425"/>
      <c r="M1586" s="425"/>
      <c r="N1586" s="425"/>
      <c r="O1586" s="425"/>
    </row>
    <row r="1587" spans="10:15" ht="15">
      <c r="J1587" s="430"/>
      <c r="K1587" s="430"/>
      <c r="L1587" s="425"/>
      <c r="M1587" s="425"/>
      <c r="N1587" s="425"/>
      <c r="O1587" s="425"/>
    </row>
    <row r="1588" spans="10:15" ht="15">
      <c r="J1588" s="430"/>
      <c r="K1588" s="430"/>
      <c r="L1588" s="425"/>
      <c r="M1588" s="425"/>
      <c r="N1588" s="425"/>
      <c r="O1588" s="425"/>
    </row>
    <row r="1589" spans="10:15" ht="15">
      <c r="J1589" s="430"/>
      <c r="K1589" s="430"/>
      <c r="L1589" s="425"/>
      <c r="M1589" s="425"/>
      <c r="N1589" s="425"/>
      <c r="O1589" s="425"/>
    </row>
    <row r="1590" spans="10:15" ht="15">
      <c r="J1590" s="430"/>
      <c r="K1590" s="430"/>
      <c r="L1590" s="425"/>
      <c r="M1590" s="425"/>
      <c r="N1590" s="425"/>
      <c r="O1590" s="425"/>
    </row>
    <row r="1591" spans="10:15" ht="15">
      <c r="J1591" s="430"/>
      <c r="K1591" s="430"/>
      <c r="L1591" s="425"/>
      <c r="M1591" s="425"/>
      <c r="N1591" s="425"/>
      <c r="O1591" s="425"/>
    </row>
    <row r="1592" spans="10:15" ht="15">
      <c r="J1592" s="430"/>
      <c r="K1592" s="430"/>
      <c r="L1592" s="425"/>
      <c r="M1592" s="425"/>
      <c r="N1592" s="425"/>
      <c r="O1592" s="425"/>
    </row>
    <row r="1593" spans="10:15" ht="15">
      <c r="J1593" s="430"/>
      <c r="K1593" s="430"/>
      <c r="L1593" s="425"/>
      <c r="M1593" s="425"/>
      <c r="N1593" s="425"/>
      <c r="O1593" s="425"/>
    </row>
    <row r="1594" spans="10:15" ht="15">
      <c r="J1594" s="430"/>
      <c r="K1594" s="430"/>
      <c r="L1594" s="425"/>
      <c r="M1594" s="425"/>
      <c r="N1594" s="425"/>
      <c r="O1594" s="425"/>
    </row>
    <row r="1595" spans="10:15" ht="15">
      <c r="J1595" s="430"/>
      <c r="K1595" s="430"/>
      <c r="L1595" s="425"/>
      <c r="M1595" s="425"/>
      <c r="N1595" s="425"/>
      <c r="O1595" s="425"/>
    </row>
    <row r="1596" spans="10:15" ht="15">
      <c r="J1596" s="430"/>
      <c r="K1596" s="430"/>
      <c r="L1596" s="425"/>
      <c r="M1596" s="425"/>
      <c r="N1596" s="425"/>
      <c r="O1596" s="425"/>
    </row>
    <row r="1597" spans="10:15" ht="15">
      <c r="J1597" s="430"/>
      <c r="K1597" s="430"/>
      <c r="L1597" s="425"/>
      <c r="M1597" s="425"/>
      <c r="N1597" s="425"/>
      <c r="O1597" s="425"/>
    </row>
    <row r="1598" spans="10:15" ht="15">
      <c r="J1598" s="430"/>
      <c r="K1598" s="430"/>
      <c r="L1598" s="425"/>
      <c r="M1598" s="425"/>
      <c r="N1598" s="425"/>
      <c r="O1598" s="425"/>
    </row>
    <row r="1599" spans="10:15" ht="15">
      <c r="J1599" s="430"/>
      <c r="K1599" s="430"/>
      <c r="L1599" s="425"/>
      <c r="M1599" s="425"/>
      <c r="N1599" s="425"/>
      <c r="O1599" s="425"/>
    </row>
    <row r="1600" spans="10:15" ht="15">
      <c r="J1600" s="430"/>
      <c r="K1600" s="430"/>
      <c r="L1600" s="425"/>
      <c r="M1600" s="425"/>
      <c r="N1600" s="425"/>
      <c r="O1600" s="425"/>
    </row>
    <row r="1601" spans="10:15" ht="15">
      <c r="J1601" s="430"/>
      <c r="K1601" s="430"/>
      <c r="L1601" s="425"/>
      <c r="M1601" s="425"/>
      <c r="N1601" s="425"/>
      <c r="O1601" s="425"/>
    </row>
    <row r="1602" spans="10:15" ht="15">
      <c r="J1602" s="430"/>
      <c r="K1602" s="430"/>
      <c r="L1602" s="425"/>
      <c r="M1602" s="425"/>
      <c r="N1602" s="425"/>
      <c r="O1602" s="425"/>
    </row>
    <row r="1603" spans="10:15" ht="15">
      <c r="J1603" s="430"/>
      <c r="K1603" s="430"/>
      <c r="L1603" s="425"/>
      <c r="M1603" s="425"/>
      <c r="N1603" s="425"/>
      <c r="O1603" s="425"/>
    </row>
    <row r="1604" spans="10:15" ht="15">
      <c r="J1604" s="430"/>
      <c r="K1604" s="430"/>
      <c r="L1604" s="425"/>
      <c r="M1604" s="425"/>
      <c r="N1604" s="425"/>
      <c r="O1604" s="425"/>
    </row>
    <row r="1605" spans="10:15" ht="15">
      <c r="J1605" s="430"/>
      <c r="K1605" s="430"/>
      <c r="L1605" s="425"/>
      <c r="M1605" s="425"/>
      <c r="N1605" s="425"/>
      <c r="O1605" s="425"/>
    </row>
    <row r="1606" spans="10:15" ht="15">
      <c r="J1606" s="430"/>
      <c r="K1606" s="430"/>
      <c r="L1606" s="425"/>
      <c r="M1606" s="425"/>
      <c r="N1606" s="425"/>
      <c r="O1606" s="425"/>
    </row>
    <row r="1607" spans="10:15" ht="15">
      <c r="J1607" s="430"/>
      <c r="K1607" s="430"/>
      <c r="L1607" s="425"/>
      <c r="M1607" s="425"/>
      <c r="N1607" s="425"/>
      <c r="O1607" s="425"/>
    </row>
    <row r="1608" spans="10:15" ht="15">
      <c r="J1608" s="430"/>
      <c r="K1608" s="430"/>
      <c r="L1608" s="425"/>
      <c r="M1608" s="425"/>
      <c r="N1608" s="425"/>
      <c r="O1608" s="425"/>
    </row>
    <row r="1609" spans="10:15" ht="15">
      <c r="J1609" s="430"/>
      <c r="K1609" s="430"/>
      <c r="L1609" s="425"/>
      <c r="M1609" s="425"/>
      <c r="N1609" s="425"/>
      <c r="O1609" s="425"/>
    </row>
    <row r="1610" spans="10:15" ht="15">
      <c r="J1610" s="430"/>
      <c r="K1610" s="430"/>
      <c r="L1610" s="425"/>
      <c r="M1610" s="425"/>
      <c r="N1610" s="425"/>
      <c r="O1610" s="425"/>
    </row>
    <row r="1611" spans="10:15" ht="15">
      <c r="J1611" s="430"/>
      <c r="K1611" s="430"/>
      <c r="L1611" s="425"/>
      <c r="M1611" s="425"/>
      <c r="N1611" s="425"/>
      <c r="O1611" s="425"/>
    </row>
    <row r="1612" spans="10:15" ht="15">
      <c r="J1612" s="430"/>
      <c r="K1612" s="430"/>
      <c r="L1612" s="425"/>
      <c r="M1612" s="425"/>
      <c r="N1612" s="425"/>
      <c r="O1612" s="425"/>
    </row>
    <row r="1613" spans="10:15" ht="15">
      <c r="J1613" s="430"/>
      <c r="K1613" s="430"/>
      <c r="L1613" s="425"/>
      <c r="M1613" s="425"/>
      <c r="N1613" s="425"/>
      <c r="O1613" s="425"/>
    </row>
    <row r="1614" spans="10:15" ht="15">
      <c r="J1614" s="430"/>
      <c r="K1614" s="430"/>
      <c r="L1614" s="425"/>
      <c r="M1614" s="425"/>
      <c r="N1614" s="425"/>
      <c r="O1614" s="425"/>
    </row>
    <row r="1615" spans="10:15" ht="15">
      <c r="J1615" s="430"/>
      <c r="K1615" s="430"/>
      <c r="L1615" s="425"/>
      <c r="M1615" s="425"/>
      <c r="N1615" s="425"/>
      <c r="O1615" s="425"/>
    </row>
    <row r="1616" spans="10:15" ht="15">
      <c r="J1616" s="430"/>
      <c r="K1616" s="430"/>
      <c r="L1616" s="425"/>
      <c r="M1616" s="425"/>
      <c r="N1616" s="425"/>
      <c r="O1616" s="425"/>
    </row>
    <row r="1617" spans="10:15" ht="15">
      <c r="J1617" s="430"/>
      <c r="K1617" s="430"/>
      <c r="L1617" s="425"/>
      <c r="M1617" s="425"/>
      <c r="N1617" s="425"/>
      <c r="O1617" s="425"/>
    </row>
    <row r="1618" spans="10:15" ht="15">
      <c r="J1618" s="430"/>
      <c r="K1618" s="430"/>
      <c r="L1618" s="425"/>
      <c r="M1618" s="425"/>
      <c r="N1618" s="425"/>
      <c r="O1618" s="425"/>
    </row>
    <row r="1619" spans="10:15" ht="15">
      <c r="J1619" s="430"/>
      <c r="K1619" s="430"/>
      <c r="L1619" s="425"/>
      <c r="M1619" s="425"/>
      <c r="N1619" s="425"/>
      <c r="O1619" s="425"/>
    </row>
    <row r="1620" spans="10:15" ht="15">
      <c r="J1620" s="430"/>
      <c r="K1620" s="430"/>
      <c r="L1620" s="425"/>
      <c r="M1620" s="425"/>
      <c r="N1620" s="425"/>
      <c r="O1620" s="425"/>
    </row>
    <row r="1621" spans="10:15" ht="15">
      <c r="J1621" s="430"/>
      <c r="K1621" s="430"/>
      <c r="L1621" s="425"/>
      <c r="M1621" s="425"/>
      <c r="N1621" s="425"/>
      <c r="O1621" s="425"/>
    </row>
    <row r="1622" spans="10:15" ht="15">
      <c r="J1622" s="430"/>
      <c r="K1622" s="430"/>
      <c r="L1622" s="425"/>
      <c r="M1622" s="425"/>
      <c r="N1622" s="425"/>
      <c r="O1622" s="425"/>
    </row>
    <row r="1623" spans="10:15" ht="15">
      <c r="J1623" s="430"/>
      <c r="K1623" s="430"/>
      <c r="L1623" s="425"/>
      <c r="M1623" s="425"/>
      <c r="N1623" s="425"/>
      <c r="O1623" s="425"/>
    </row>
    <row r="1624" spans="10:15" ht="15">
      <c r="J1624" s="430"/>
      <c r="K1624" s="430"/>
      <c r="L1624" s="425"/>
      <c r="M1624" s="425"/>
      <c r="N1624" s="425"/>
      <c r="O1624" s="425"/>
    </row>
    <row r="1625" spans="10:15" ht="15">
      <c r="J1625" s="430"/>
      <c r="K1625" s="430"/>
      <c r="L1625" s="425"/>
      <c r="M1625" s="425"/>
      <c r="N1625" s="425"/>
      <c r="O1625" s="425"/>
    </row>
    <row r="1626" spans="10:15" ht="15">
      <c r="J1626" s="430"/>
      <c r="K1626" s="430"/>
      <c r="L1626" s="425"/>
      <c r="M1626" s="425"/>
      <c r="N1626" s="425"/>
      <c r="O1626" s="425"/>
    </row>
    <row r="1627" spans="10:15" ht="15">
      <c r="J1627" s="430"/>
      <c r="K1627" s="430"/>
      <c r="L1627" s="425"/>
      <c r="M1627" s="425"/>
      <c r="N1627" s="425"/>
      <c r="O1627" s="425"/>
    </row>
    <row r="1628" spans="10:15" ht="15">
      <c r="J1628" s="430"/>
      <c r="K1628" s="430"/>
      <c r="L1628" s="425"/>
      <c r="M1628" s="425"/>
      <c r="N1628" s="425"/>
      <c r="O1628" s="425"/>
    </row>
    <row r="1629" spans="10:15" ht="15">
      <c r="J1629" s="430"/>
      <c r="K1629" s="430"/>
      <c r="L1629" s="425"/>
      <c r="M1629" s="425"/>
      <c r="N1629" s="425"/>
      <c r="O1629" s="425"/>
    </row>
    <row r="1630" spans="10:15" ht="15">
      <c r="J1630" s="430"/>
      <c r="K1630" s="430"/>
      <c r="L1630" s="425"/>
      <c r="M1630" s="425"/>
      <c r="N1630" s="425"/>
      <c r="O1630" s="425"/>
    </row>
    <row r="1631" spans="10:15" ht="15">
      <c r="J1631" s="430"/>
      <c r="K1631" s="430"/>
      <c r="L1631" s="425"/>
      <c r="M1631" s="425"/>
      <c r="N1631" s="425"/>
      <c r="O1631" s="425"/>
    </row>
    <row r="1632" spans="10:15" ht="15">
      <c r="J1632" s="430"/>
      <c r="K1632" s="430"/>
      <c r="L1632" s="425"/>
      <c r="M1632" s="425"/>
      <c r="N1632" s="425"/>
      <c r="O1632" s="425"/>
    </row>
    <row r="1633" spans="10:15" ht="15">
      <c r="J1633" s="430"/>
      <c r="K1633" s="430"/>
      <c r="L1633" s="425"/>
      <c r="M1633" s="425"/>
      <c r="N1633" s="425"/>
      <c r="O1633" s="425"/>
    </row>
    <row r="1634" spans="10:15" ht="15">
      <c r="J1634" s="430"/>
      <c r="K1634" s="430"/>
      <c r="L1634" s="425"/>
      <c r="M1634" s="425"/>
      <c r="N1634" s="425"/>
      <c r="O1634" s="425"/>
    </row>
    <row r="1635" spans="10:15" ht="15">
      <c r="J1635" s="430"/>
      <c r="K1635" s="430"/>
      <c r="L1635" s="425"/>
      <c r="M1635" s="425"/>
      <c r="N1635" s="425"/>
      <c r="O1635" s="425"/>
    </row>
    <row r="1636" spans="10:15" ht="15">
      <c r="J1636" s="430"/>
      <c r="K1636" s="430"/>
      <c r="L1636" s="425"/>
      <c r="M1636" s="425"/>
      <c r="N1636" s="425"/>
      <c r="O1636" s="425"/>
    </row>
    <row r="1637" spans="10:15" ht="15">
      <c r="J1637" s="430"/>
      <c r="K1637" s="430"/>
      <c r="L1637" s="425"/>
      <c r="M1637" s="425"/>
      <c r="N1637" s="425"/>
      <c r="O1637" s="425"/>
    </row>
    <row r="1638" spans="10:15" ht="15">
      <c r="J1638" s="430"/>
      <c r="K1638" s="430"/>
      <c r="L1638" s="425"/>
      <c r="M1638" s="425"/>
      <c r="N1638" s="425"/>
      <c r="O1638" s="425"/>
    </row>
    <row r="1639" spans="10:15" ht="15">
      <c r="J1639" s="430"/>
      <c r="K1639" s="430"/>
      <c r="L1639" s="425"/>
      <c r="M1639" s="425"/>
      <c r="N1639" s="425"/>
      <c r="O1639" s="425"/>
    </row>
    <row r="1640" spans="10:15" ht="15">
      <c r="J1640" s="430"/>
      <c r="K1640" s="430"/>
      <c r="L1640" s="425"/>
      <c r="M1640" s="425"/>
      <c r="N1640" s="425"/>
      <c r="O1640" s="425"/>
    </row>
    <row r="1641" spans="10:15" ht="15">
      <c r="J1641" s="430"/>
      <c r="K1641" s="430"/>
      <c r="L1641" s="425"/>
      <c r="M1641" s="425"/>
      <c r="N1641" s="425"/>
      <c r="O1641" s="425"/>
    </row>
    <row r="1642" spans="10:15" ht="15">
      <c r="J1642" s="430"/>
      <c r="K1642" s="430"/>
      <c r="L1642" s="425"/>
      <c r="M1642" s="425"/>
      <c r="N1642" s="425"/>
      <c r="O1642" s="425"/>
    </row>
    <row r="1643" spans="10:15" ht="15">
      <c r="J1643" s="430"/>
      <c r="K1643" s="430"/>
      <c r="L1643" s="425"/>
      <c r="M1643" s="425"/>
      <c r="N1643" s="425"/>
      <c r="O1643" s="425"/>
    </row>
    <row r="1644" spans="10:15" ht="15">
      <c r="J1644" s="430"/>
      <c r="K1644" s="430"/>
      <c r="L1644" s="425"/>
      <c r="M1644" s="425"/>
      <c r="N1644" s="425"/>
      <c r="O1644" s="425"/>
    </row>
    <row r="1645" spans="10:15" ht="15">
      <c r="J1645" s="430"/>
      <c r="K1645" s="430"/>
      <c r="L1645" s="425"/>
      <c r="M1645" s="425"/>
      <c r="N1645" s="425"/>
      <c r="O1645" s="425"/>
    </row>
    <row r="1646" spans="10:15" ht="15">
      <c r="J1646" s="430"/>
      <c r="K1646" s="430"/>
      <c r="L1646" s="425"/>
      <c r="M1646" s="425"/>
      <c r="N1646" s="425"/>
      <c r="O1646" s="425"/>
    </row>
    <row r="1647" spans="10:15" ht="15">
      <c r="J1647" s="430"/>
      <c r="K1647" s="430"/>
      <c r="L1647" s="425"/>
      <c r="M1647" s="425"/>
      <c r="N1647" s="425"/>
      <c r="O1647" s="425"/>
    </row>
    <row r="1648" spans="10:15" ht="15">
      <c r="J1648" s="430"/>
      <c r="K1648" s="430"/>
      <c r="L1648" s="425"/>
      <c r="M1648" s="425"/>
      <c r="N1648" s="425"/>
      <c r="O1648" s="425"/>
    </row>
    <row r="1649" spans="10:15" ht="15">
      <c r="J1649" s="430"/>
      <c r="K1649" s="430"/>
      <c r="L1649" s="425"/>
      <c r="M1649" s="425"/>
      <c r="N1649" s="425"/>
      <c r="O1649" s="425"/>
    </row>
    <row r="1650" spans="10:15" ht="15">
      <c r="J1650" s="430"/>
      <c r="K1650" s="430"/>
      <c r="L1650" s="425"/>
      <c r="M1650" s="425"/>
      <c r="N1650" s="425"/>
      <c r="O1650" s="425"/>
    </row>
    <row r="1651" spans="10:15" ht="15">
      <c r="J1651" s="430"/>
      <c r="K1651" s="430"/>
      <c r="L1651" s="425"/>
      <c r="M1651" s="425"/>
      <c r="N1651" s="425"/>
      <c r="O1651" s="425"/>
    </row>
    <row r="1652" spans="10:15" ht="15">
      <c r="J1652" s="430"/>
      <c r="K1652" s="430"/>
      <c r="L1652" s="425"/>
      <c r="M1652" s="425"/>
      <c r="N1652" s="425"/>
      <c r="O1652" s="425"/>
    </row>
    <row r="1653" spans="10:15" ht="15">
      <c r="J1653" s="430"/>
      <c r="K1653" s="430"/>
      <c r="L1653" s="425"/>
      <c r="M1653" s="425"/>
      <c r="N1653" s="425"/>
      <c r="O1653" s="425"/>
    </row>
    <row r="1654" spans="10:15" ht="15">
      <c r="J1654" s="430"/>
      <c r="K1654" s="430"/>
      <c r="L1654" s="425"/>
      <c r="M1654" s="425"/>
      <c r="N1654" s="425"/>
      <c r="O1654" s="425"/>
    </row>
    <row r="1655" spans="10:15" ht="15">
      <c r="J1655" s="430"/>
      <c r="K1655" s="430"/>
      <c r="L1655" s="425"/>
      <c r="M1655" s="425"/>
      <c r="N1655" s="425"/>
      <c r="O1655" s="425"/>
    </row>
    <row r="1656" spans="10:15" ht="15">
      <c r="J1656" s="430"/>
      <c r="K1656" s="430"/>
      <c r="L1656" s="425"/>
      <c r="M1656" s="425"/>
      <c r="N1656" s="425"/>
      <c r="O1656" s="425"/>
    </row>
    <row r="1657" spans="10:15" ht="15">
      <c r="J1657" s="430"/>
      <c r="K1657" s="430"/>
      <c r="L1657" s="425"/>
      <c r="M1657" s="425"/>
      <c r="N1657" s="425"/>
      <c r="O1657" s="425"/>
    </row>
    <row r="1658" spans="10:15" ht="15">
      <c r="J1658" s="430"/>
      <c r="K1658" s="430"/>
      <c r="L1658" s="425"/>
      <c r="M1658" s="425"/>
      <c r="N1658" s="425"/>
      <c r="O1658" s="425"/>
    </row>
    <row r="1659" spans="10:15" ht="15">
      <c r="J1659" s="430"/>
      <c r="K1659" s="430"/>
      <c r="L1659" s="425"/>
      <c r="M1659" s="425"/>
      <c r="N1659" s="425"/>
      <c r="O1659" s="425"/>
    </row>
    <row r="1660" spans="10:15" ht="15">
      <c r="J1660" s="430"/>
      <c r="K1660" s="430"/>
      <c r="L1660" s="425"/>
      <c r="M1660" s="425"/>
      <c r="N1660" s="425"/>
      <c r="O1660" s="425"/>
    </row>
    <row r="1661" spans="10:15" ht="15">
      <c r="J1661" s="430"/>
      <c r="K1661" s="430"/>
      <c r="L1661" s="425"/>
      <c r="M1661" s="425"/>
      <c r="N1661" s="425"/>
      <c r="O1661" s="425"/>
    </row>
    <row r="1662" spans="10:15" ht="15">
      <c r="J1662" s="430"/>
      <c r="K1662" s="430"/>
      <c r="L1662" s="425"/>
      <c r="M1662" s="425"/>
      <c r="N1662" s="425"/>
      <c r="O1662" s="425"/>
    </row>
    <row r="1663" spans="10:15" ht="15">
      <c r="J1663" s="430"/>
      <c r="K1663" s="430"/>
      <c r="L1663" s="425"/>
      <c r="M1663" s="425"/>
      <c r="N1663" s="425"/>
      <c r="O1663" s="425"/>
    </row>
    <row r="1664" spans="10:15" ht="15">
      <c r="J1664" s="430"/>
      <c r="K1664" s="430"/>
      <c r="L1664" s="425"/>
      <c r="M1664" s="425"/>
      <c r="N1664" s="425"/>
      <c r="O1664" s="425"/>
    </row>
    <row r="1665" spans="10:15" ht="15">
      <c r="J1665" s="430"/>
      <c r="K1665" s="430"/>
      <c r="L1665" s="425"/>
      <c r="M1665" s="425"/>
      <c r="N1665" s="425"/>
      <c r="O1665" s="425"/>
    </row>
    <row r="1666" spans="10:15" ht="15">
      <c r="J1666" s="430"/>
      <c r="K1666" s="430"/>
      <c r="L1666" s="425"/>
      <c r="M1666" s="425"/>
      <c r="N1666" s="425"/>
      <c r="O1666" s="425"/>
    </row>
    <row r="1667" spans="10:15" ht="15">
      <c r="J1667" s="430"/>
      <c r="K1667" s="430"/>
      <c r="L1667" s="425"/>
      <c r="M1667" s="425"/>
      <c r="N1667" s="425"/>
      <c r="O1667" s="425"/>
    </row>
    <row r="1668" spans="10:15" ht="15">
      <c r="J1668" s="430"/>
      <c r="K1668" s="430"/>
      <c r="L1668" s="425"/>
      <c r="M1668" s="425"/>
      <c r="N1668" s="425"/>
      <c r="O1668" s="425"/>
    </row>
    <row r="1669" spans="10:15" ht="15">
      <c r="J1669" s="430"/>
      <c r="K1669" s="430"/>
      <c r="L1669" s="425"/>
      <c r="M1669" s="425"/>
      <c r="N1669" s="425"/>
      <c r="O1669" s="425"/>
    </row>
    <row r="1670" spans="10:15" ht="15">
      <c r="J1670" s="430"/>
      <c r="K1670" s="430"/>
      <c r="L1670" s="425"/>
      <c r="M1670" s="425"/>
      <c r="N1670" s="425"/>
      <c r="O1670" s="425"/>
    </row>
    <row r="1671" spans="10:15" ht="15">
      <c r="J1671" s="430"/>
      <c r="K1671" s="430"/>
      <c r="L1671" s="425"/>
      <c r="M1671" s="425"/>
      <c r="N1671" s="425"/>
      <c r="O1671" s="425"/>
    </row>
    <row r="1672" spans="10:15" ht="15">
      <c r="J1672" s="430"/>
      <c r="K1672" s="430"/>
      <c r="L1672" s="425"/>
      <c r="M1672" s="425"/>
      <c r="N1672" s="425"/>
      <c r="O1672" s="425"/>
    </row>
    <row r="1673" spans="10:15" ht="15">
      <c r="J1673" s="430"/>
      <c r="K1673" s="430"/>
      <c r="L1673" s="425"/>
      <c r="M1673" s="425"/>
      <c r="N1673" s="425"/>
      <c r="O1673" s="425"/>
    </row>
    <row r="1674" spans="10:15" ht="15">
      <c r="J1674" s="430"/>
      <c r="K1674" s="430"/>
      <c r="L1674" s="425"/>
      <c r="M1674" s="425"/>
      <c r="N1674" s="425"/>
      <c r="O1674" s="425"/>
    </row>
    <row r="1675" spans="10:15" ht="15">
      <c r="J1675" s="430"/>
      <c r="K1675" s="430"/>
      <c r="L1675" s="425"/>
      <c r="M1675" s="425"/>
      <c r="N1675" s="425"/>
      <c r="O1675" s="425"/>
    </row>
    <row r="1676" spans="10:15" ht="15">
      <c r="J1676" s="430"/>
      <c r="K1676" s="430"/>
      <c r="L1676" s="425"/>
      <c r="M1676" s="425"/>
      <c r="N1676" s="425"/>
      <c r="O1676" s="425"/>
    </row>
    <row r="1677" spans="10:15" ht="15">
      <c r="J1677" s="430"/>
      <c r="K1677" s="430"/>
      <c r="L1677" s="425"/>
      <c r="M1677" s="425"/>
      <c r="N1677" s="425"/>
      <c r="O1677" s="425"/>
    </row>
    <row r="1678" spans="10:15" ht="15">
      <c r="J1678" s="430"/>
      <c r="K1678" s="430"/>
      <c r="L1678" s="425"/>
      <c r="M1678" s="425"/>
      <c r="N1678" s="425"/>
      <c r="O1678" s="425"/>
    </row>
    <row r="1679" spans="10:15" ht="15">
      <c r="J1679" s="430"/>
      <c r="K1679" s="430"/>
      <c r="L1679" s="425"/>
      <c r="M1679" s="425"/>
      <c r="N1679" s="425"/>
      <c r="O1679" s="425"/>
    </row>
    <row r="1680" spans="10:15" ht="15">
      <c r="J1680" s="430"/>
      <c r="K1680" s="430"/>
      <c r="L1680" s="425"/>
      <c r="M1680" s="425"/>
      <c r="N1680" s="425"/>
      <c r="O1680" s="425"/>
    </row>
    <row r="1681" spans="10:15" ht="15">
      <c r="J1681" s="430"/>
      <c r="K1681" s="430"/>
      <c r="L1681" s="425"/>
      <c r="M1681" s="425"/>
      <c r="N1681" s="425"/>
      <c r="O1681" s="425"/>
    </row>
    <row r="1682" spans="10:15" ht="15">
      <c r="J1682" s="430"/>
      <c r="K1682" s="430"/>
      <c r="L1682" s="425"/>
      <c r="M1682" s="425"/>
      <c r="N1682" s="425"/>
      <c r="O1682" s="425"/>
    </row>
    <row r="1683" spans="10:15" ht="15">
      <c r="J1683" s="430"/>
      <c r="K1683" s="430"/>
      <c r="L1683" s="425"/>
      <c r="M1683" s="425"/>
      <c r="N1683" s="425"/>
      <c r="O1683" s="425"/>
    </row>
    <row r="1684" spans="10:15" ht="15">
      <c r="J1684" s="430"/>
      <c r="K1684" s="430"/>
      <c r="L1684" s="425"/>
      <c r="M1684" s="425"/>
      <c r="N1684" s="425"/>
      <c r="O1684" s="425"/>
    </row>
    <row r="1685" spans="10:15" ht="15">
      <c r="J1685" s="430"/>
      <c r="K1685" s="430"/>
      <c r="L1685" s="425"/>
      <c r="M1685" s="425"/>
      <c r="N1685" s="425"/>
      <c r="O1685" s="425"/>
    </row>
    <row r="1686" spans="10:15" ht="15">
      <c r="J1686" s="430"/>
      <c r="K1686" s="430"/>
      <c r="L1686" s="425"/>
      <c r="M1686" s="425"/>
      <c r="N1686" s="425"/>
      <c r="O1686" s="425"/>
    </row>
    <row r="1687" spans="10:15" ht="15">
      <c r="J1687" s="430"/>
      <c r="K1687" s="430"/>
      <c r="L1687" s="425"/>
      <c r="M1687" s="425"/>
      <c r="N1687" s="425"/>
      <c r="O1687" s="425"/>
    </row>
    <row r="1688" spans="10:15" ht="15">
      <c r="J1688" s="430"/>
      <c r="K1688" s="430"/>
      <c r="L1688" s="425"/>
      <c r="M1688" s="425"/>
      <c r="N1688" s="425"/>
      <c r="O1688" s="425"/>
    </row>
    <row r="1689" spans="10:15" ht="15">
      <c r="J1689" s="430"/>
      <c r="K1689" s="430"/>
      <c r="L1689" s="425"/>
      <c r="M1689" s="425"/>
      <c r="N1689" s="425"/>
      <c r="O1689" s="425"/>
    </row>
    <row r="1690" spans="10:15" ht="15">
      <c r="J1690" s="430"/>
      <c r="K1690" s="430"/>
      <c r="L1690" s="425"/>
      <c r="M1690" s="425"/>
      <c r="N1690" s="425"/>
      <c r="O1690" s="425"/>
    </row>
    <row r="1691" spans="10:15" ht="15">
      <c r="J1691" s="430"/>
      <c r="K1691" s="430"/>
      <c r="L1691" s="425"/>
      <c r="M1691" s="425"/>
      <c r="N1691" s="425"/>
      <c r="O1691" s="425"/>
    </row>
    <row r="1692" spans="10:15" ht="15">
      <c r="J1692" s="430"/>
      <c r="K1692" s="430"/>
      <c r="L1692" s="425"/>
      <c r="M1692" s="425"/>
      <c r="N1692" s="425"/>
      <c r="O1692" s="425"/>
    </row>
    <row r="1693" spans="10:15" ht="15">
      <c r="J1693" s="430"/>
      <c r="K1693" s="430"/>
      <c r="L1693" s="425"/>
      <c r="M1693" s="425"/>
      <c r="N1693" s="425"/>
      <c r="O1693" s="425"/>
    </row>
    <row r="1694" spans="10:15" ht="15">
      <c r="J1694" s="430"/>
      <c r="K1694" s="430"/>
      <c r="L1694" s="425"/>
      <c r="M1694" s="425"/>
      <c r="N1694" s="425"/>
      <c r="O1694" s="425"/>
    </row>
    <row r="1695" spans="10:15" ht="15">
      <c r="J1695" s="430"/>
      <c r="K1695" s="430"/>
      <c r="L1695" s="425"/>
      <c r="M1695" s="425"/>
      <c r="N1695" s="425"/>
      <c r="O1695" s="425"/>
    </row>
    <row r="1696" spans="10:15" ht="15">
      <c r="J1696" s="430"/>
      <c r="K1696" s="430"/>
      <c r="L1696" s="425"/>
      <c r="M1696" s="425"/>
      <c r="N1696" s="425"/>
      <c r="O1696" s="425"/>
    </row>
    <row r="1697" spans="10:15" ht="15">
      <c r="J1697" s="430"/>
      <c r="K1697" s="430"/>
      <c r="L1697" s="425"/>
      <c r="M1697" s="425"/>
      <c r="N1697" s="425"/>
      <c r="O1697" s="425"/>
    </row>
    <row r="1698" spans="10:15" ht="15">
      <c r="J1698" s="430"/>
      <c r="K1698" s="430"/>
      <c r="L1698" s="425"/>
      <c r="M1698" s="425"/>
      <c r="N1698" s="425"/>
      <c r="O1698" s="425"/>
    </row>
    <row r="1699" spans="10:15" ht="15">
      <c r="J1699" s="430"/>
      <c r="K1699" s="430"/>
      <c r="L1699" s="425"/>
      <c r="M1699" s="425"/>
      <c r="N1699" s="425"/>
      <c r="O1699" s="425"/>
    </row>
    <row r="1700" spans="10:15" ht="15">
      <c r="J1700" s="430"/>
      <c r="K1700" s="430"/>
      <c r="L1700" s="425"/>
      <c r="M1700" s="425"/>
      <c r="N1700" s="425"/>
      <c r="O1700" s="425"/>
    </row>
    <row r="1701" spans="10:15" ht="15">
      <c r="J1701" s="430"/>
      <c r="K1701" s="430"/>
      <c r="L1701" s="425"/>
      <c r="M1701" s="425"/>
      <c r="N1701" s="425"/>
      <c r="O1701" s="425"/>
    </row>
    <row r="1702" spans="10:15" ht="15">
      <c r="J1702" s="430"/>
      <c r="K1702" s="430"/>
      <c r="L1702" s="425"/>
      <c r="M1702" s="425"/>
      <c r="N1702" s="425"/>
      <c r="O1702" s="425"/>
    </row>
    <row r="1703" spans="10:15" ht="15">
      <c r="J1703" s="430"/>
      <c r="K1703" s="430"/>
      <c r="L1703" s="425"/>
      <c r="M1703" s="425"/>
      <c r="N1703" s="425"/>
      <c r="O1703" s="425"/>
    </row>
    <row r="1704" spans="10:15" ht="15">
      <c r="J1704" s="430"/>
      <c r="K1704" s="430"/>
      <c r="L1704" s="425"/>
      <c r="M1704" s="425"/>
      <c r="N1704" s="425"/>
      <c r="O1704" s="425"/>
    </row>
    <row r="1705" spans="10:15" ht="15">
      <c r="J1705" s="430"/>
      <c r="K1705" s="430"/>
      <c r="L1705" s="425"/>
      <c r="M1705" s="425"/>
      <c r="N1705" s="425"/>
      <c r="O1705" s="425"/>
    </row>
    <row r="1706" spans="10:15" ht="15">
      <c r="J1706" s="430"/>
      <c r="K1706" s="430"/>
      <c r="L1706" s="425"/>
      <c r="M1706" s="425"/>
      <c r="N1706" s="425"/>
      <c r="O1706" s="425"/>
    </row>
    <row r="1707" spans="10:15" ht="15">
      <c r="J1707" s="430"/>
      <c r="K1707" s="430"/>
      <c r="L1707" s="425"/>
      <c r="M1707" s="425"/>
      <c r="N1707" s="425"/>
      <c r="O1707" s="425"/>
    </row>
    <row r="1708" spans="10:15" ht="15">
      <c r="J1708" s="430"/>
      <c r="K1708" s="430"/>
      <c r="L1708" s="425"/>
      <c r="M1708" s="425"/>
      <c r="N1708" s="425"/>
      <c r="O1708" s="425"/>
    </row>
    <row r="1709" spans="10:15" ht="15">
      <c r="J1709" s="430"/>
      <c r="K1709" s="430"/>
      <c r="L1709" s="425"/>
      <c r="M1709" s="425"/>
      <c r="N1709" s="425"/>
      <c r="O1709" s="425"/>
    </row>
    <row r="1710" spans="10:15" ht="15">
      <c r="J1710" s="430"/>
      <c r="K1710" s="430"/>
      <c r="L1710" s="425"/>
      <c r="M1710" s="425"/>
      <c r="N1710" s="425"/>
      <c r="O1710" s="425"/>
    </row>
    <row r="1711" spans="10:15" ht="15">
      <c r="J1711" s="430"/>
      <c r="K1711" s="430"/>
      <c r="L1711" s="425"/>
      <c r="M1711" s="425"/>
      <c r="N1711" s="425"/>
      <c r="O1711" s="425"/>
    </row>
    <row r="1712" spans="10:15" ht="15">
      <c r="J1712" s="430"/>
      <c r="K1712" s="430"/>
      <c r="L1712" s="425"/>
      <c r="M1712" s="425"/>
      <c r="N1712" s="425"/>
      <c r="O1712" s="425"/>
    </row>
    <row r="1713" spans="10:15" ht="15">
      <c r="J1713" s="430"/>
      <c r="K1713" s="430"/>
      <c r="L1713" s="425"/>
      <c r="M1713" s="425"/>
      <c r="N1713" s="425"/>
      <c r="O1713" s="425"/>
    </row>
    <row r="1714" spans="10:15" ht="15">
      <c r="J1714" s="430"/>
      <c r="K1714" s="430"/>
      <c r="L1714" s="425"/>
      <c r="M1714" s="425"/>
      <c r="N1714" s="425"/>
      <c r="O1714" s="425"/>
    </row>
    <row r="1715" spans="10:15" ht="15">
      <c r="J1715" s="430"/>
      <c r="K1715" s="430"/>
      <c r="L1715" s="425"/>
      <c r="M1715" s="425"/>
      <c r="N1715" s="425"/>
      <c r="O1715" s="425"/>
    </row>
    <row r="1716" spans="10:15" ht="15">
      <c r="J1716" s="430"/>
      <c r="K1716" s="430"/>
      <c r="L1716" s="425"/>
      <c r="M1716" s="425"/>
      <c r="N1716" s="425"/>
      <c r="O1716" s="425"/>
    </row>
    <row r="1717" spans="10:15" ht="15">
      <c r="J1717" s="430"/>
      <c r="K1717" s="430"/>
      <c r="L1717" s="425"/>
      <c r="M1717" s="425"/>
      <c r="N1717" s="425"/>
      <c r="O1717" s="425"/>
    </row>
    <row r="1718" spans="10:15" ht="15">
      <c r="J1718" s="430"/>
      <c r="K1718" s="430"/>
      <c r="L1718" s="425"/>
      <c r="M1718" s="425"/>
      <c r="N1718" s="425"/>
      <c r="O1718" s="425"/>
    </row>
    <row r="1719" spans="10:15" ht="15">
      <c r="J1719" s="430"/>
      <c r="K1719" s="430"/>
      <c r="L1719" s="425"/>
      <c r="M1719" s="425"/>
      <c r="N1719" s="425"/>
      <c r="O1719" s="425"/>
    </row>
    <row r="1720" spans="10:15" ht="15">
      <c r="J1720" s="430"/>
      <c r="K1720" s="430"/>
      <c r="L1720" s="425"/>
      <c r="M1720" s="425"/>
      <c r="N1720" s="425"/>
      <c r="O1720" s="425"/>
    </row>
    <row r="1721" spans="10:15" ht="15">
      <c r="J1721" s="430"/>
      <c r="K1721" s="430"/>
      <c r="L1721" s="425"/>
      <c r="M1721" s="425"/>
      <c r="N1721" s="425"/>
      <c r="O1721" s="425"/>
    </row>
    <row r="1722" spans="10:15" ht="15">
      <c r="J1722" s="430"/>
      <c r="K1722" s="430"/>
      <c r="L1722" s="425"/>
      <c r="M1722" s="425"/>
      <c r="N1722" s="425"/>
      <c r="O1722" s="425"/>
    </row>
    <row r="1723" spans="10:15" ht="15">
      <c r="J1723" s="430"/>
      <c r="K1723" s="430"/>
      <c r="L1723" s="425"/>
      <c r="M1723" s="425"/>
      <c r="N1723" s="425"/>
      <c r="O1723" s="425"/>
    </row>
    <row r="1724" spans="10:15" ht="15">
      <c r="J1724" s="430"/>
      <c r="K1724" s="430"/>
      <c r="L1724" s="425"/>
      <c r="M1724" s="425"/>
      <c r="N1724" s="425"/>
      <c r="O1724" s="425"/>
    </row>
    <row r="1725" spans="10:15" ht="15">
      <c r="J1725" s="430"/>
      <c r="K1725" s="430"/>
      <c r="L1725" s="425"/>
      <c r="M1725" s="425"/>
      <c r="N1725" s="425"/>
      <c r="O1725" s="425"/>
    </row>
    <row r="1726" spans="10:15" ht="15">
      <c r="J1726" s="430"/>
      <c r="K1726" s="430"/>
      <c r="L1726" s="425"/>
      <c r="M1726" s="425"/>
      <c r="N1726" s="425"/>
      <c r="O1726" s="425"/>
    </row>
    <row r="1727" spans="10:15" ht="15">
      <c r="J1727" s="430"/>
      <c r="K1727" s="430"/>
      <c r="L1727" s="425"/>
      <c r="M1727" s="425"/>
      <c r="N1727" s="425"/>
      <c r="O1727" s="425"/>
    </row>
    <row r="1728" spans="10:15" ht="15">
      <c r="J1728" s="430"/>
      <c r="K1728" s="430"/>
      <c r="L1728" s="425"/>
      <c r="M1728" s="425"/>
      <c r="N1728" s="425"/>
      <c r="O1728" s="425"/>
    </row>
    <row r="1729" spans="10:15" ht="15">
      <c r="J1729" s="430"/>
      <c r="K1729" s="430"/>
      <c r="L1729" s="425"/>
      <c r="M1729" s="425"/>
      <c r="N1729" s="425"/>
      <c r="O1729" s="425"/>
    </row>
    <row r="1730" spans="10:15" ht="15">
      <c r="J1730" s="430"/>
      <c r="K1730" s="430"/>
      <c r="L1730" s="425"/>
      <c r="M1730" s="425"/>
      <c r="N1730" s="425"/>
      <c r="O1730" s="425"/>
    </row>
    <row r="1731" spans="10:15" ht="15">
      <c r="J1731" s="430"/>
      <c r="K1731" s="430"/>
      <c r="L1731" s="425"/>
      <c r="M1731" s="425"/>
      <c r="N1731" s="425"/>
      <c r="O1731" s="425"/>
    </row>
    <row r="1732" spans="10:15" ht="15">
      <c r="J1732" s="430"/>
      <c r="K1732" s="430"/>
      <c r="L1732" s="425"/>
      <c r="M1732" s="425"/>
      <c r="N1732" s="425"/>
      <c r="O1732" s="425"/>
    </row>
    <row r="1733" spans="10:15" ht="15">
      <c r="J1733" s="430"/>
      <c r="K1733" s="430"/>
      <c r="L1733" s="425"/>
      <c r="M1733" s="425"/>
      <c r="N1733" s="425"/>
      <c r="O1733" s="425"/>
    </row>
    <row r="1734" spans="10:15" ht="15">
      <c r="J1734" s="430"/>
      <c r="K1734" s="430"/>
      <c r="L1734" s="425"/>
      <c r="M1734" s="425"/>
      <c r="N1734" s="425"/>
      <c r="O1734" s="425"/>
    </row>
    <row r="1735" spans="10:15" ht="15">
      <c r="J1735" s="430"/>
      <c r="K1735" s="430"/>
      <c r="L1735" s="425"/>
      <c r="M1735" s="425"/>
      <c r="N1735" s="425"/>
      <c r="O1735" s="425"/>
    </row>
    <row r="1736" spans="10:15" ht="15">
      <c r="J1736" s="430"/>
      <c r="K1736" s="430"/>
      <c r="L1736" s="425"/>
      <c r="M1736" s="425"/>
      <c r="N1736" s="425"/>
      <c r="O1736" s="425"/>
    </row>
    <row r="1737" spans="10:15" ht="15">
      <c r="J1737" s="430"/>
      <c r="K1737" s="430"/>
      <c r="L1737" s="425"/>
      <c r="M1737" s="425"/>
      <c r="N1737" s="425"/>
      <c r="O1737" s="425"/>
    </row>
    <row r="1738" spans="10:15" ht="15">
      <c r="J1738" s="430"/>
      <c r="K1738" s="430"/>
      <c r="L1738" s="425"/>
      <c r="M1738" s="425"/>
      <c r="N1738" s="425"/>
      <c r="O1738" s="425"/>
    </row>
    <row r="1739" spans="10:15" ht="15">
      <c r="J1739" s="430"/>
      <c r="K1739" s="430"/>
      <c r="L1739" s="425"/>
      <c r="M1739" s="425"/>
      <c r="N1739" s="425"/>
      <c r="O1739" s="425"/>
    </row>
    <row r="1740" spans="10:15" ht="15">
      <c r="J1740" s="430"/>
      <c r="K1740" s="430"/>
      <c r="L1740" s="425"/>
      <c r="M1740" s="425"/>
      <c r="N1740" s="425"/>
      <c r="O1740" s="425"/>
    </row>
    <row r="1741" spans="10:15" ht="15">
      <c r="J1741" s="430"/>
      <c r="K1741" s="430"/>
      <c r="L1741" s="425"/>
      <c r="M1741" s="425"/>
      <c r="N1741" s="425"/>
      <c r="O1741" s="425"/>
    </row>
    <row r="1742" spans="10:15" ht="15">
      <c r="J1742" s="430"/>
      <c r="K1742" s="430"/>
      <c r="L1742" s="425"/>
      <c r="M1742" s="425"/>
      <c r="N1742" s="425"/>
      <c r="O1742" s="425"/>
    </row>
    <row r="1743" spans="10:15" ht="15">
      <c r="J1743" s="430"/>
      <c r="K1743" s="430"/>
      <c r="L1743" s="425"/>
      <c r="M1743" s="425"/>
      <c r="N1743" s="425"/>
      <c r="O1743" s="425"/>
    </row>
    <row r="1744" spans="10:15" ht="15">
      <c r="J1744" s="430"/>
      <c r="K1744" s="430"/>
      <c r="L1744" s="425"/>
      <c r="M1744" s="425"/>
      <c r="N1744" s="425"/>
      <c r="O1744" s="425"/>
    </row>
    <row r="1745" spans="10:15" ht="15">
      <c r="J1745" s="430"/>
      <c r="K1745" s="430"/>
      <c r="L1745" s="425"/>
      <c r="M1745" s="425"/>
      <c r="N1745" s="425"/>
      <c r="O1745" s="425"/>
    </row>
    <row r="1746" spans="10:15" ht="15">
      <c r="J1746" s="430"/>
      <c r="K1746" s="430"/>
      <c r="L1746" s="425"/>
      <c r="M1746" s="425"/>
      <c r="N1746" s="425"/>
      <c r="O1746" s="425"/>
    </row>
    <row r="1747" spans="10:15" ht="15">
      <c r="J1747" s="430"/>
      <c r="K1747" s="430"/>
      <c r="L1747" s="425"/>
      <c r="M1747" s="425"/>
      <c r="N1747" s="425"/>
      <c r="O1747" s="425"/>
    </row>
    <row r="1748" spans="10:15" ht="15">
      <c r="J1748" s="430"/>
      <c r="K1748" s="430"/>
      <c r="L1748" s="425"/>
      <c r="M1748" s="425"/>
      <c r="N1748" s="425"/>
      <c r="O1748" s="425"/>
    </row>
    <row r="1749" spans="10:15" ht="15">
      <c r="J1749" s="430"/>
      <c r="K1749" s="430"/>
      <c r="L1749" s="425"/>
      <c r="M1749" s="425"/>
      <c r="N1749" s="425"/>
      <c r="O1749" s="425"/>
    </row>
    <row r="1750" spans="10:15" ht="15">
      <c r="J1750" s="430"/>
      <c r="K1750" s="430"/>
      <c r="L1750" s="425"/>
      <c r="M1750" s="425"/>
      <c r="N1750" s="425"/>
      <c r="O1750" s="425"/>
    </row>
    <row r="1751" spans="10:15" ht="15">
      <c r="J1751" s="430"/>
      <c r="K1751" s="430"/>
      <c r="L1751" s="425"/>
      <c r="M1751" s="425"/>
      <c r="N1751" s="425"/>
      <c r="O1751" s="425"/>
    </row>
    <row r="1752" spans="10:15" ht="15">
      <c r="J1752" s="430"/>
      <c r="K1752" s="430"/>
      <c r="L1752" s="425"/>
      <c r="M1752" s="425"/>
      <c r="N1752" s="425"/>
      <c r="O1752" s="425"/>
    </row>
    <row r="1753" spans="10:15" ht="15">
      <c r="J1753" s="430"/>
      <c r="K1753" s="430"/>
      <c r="L1753" s="425"/>
      <c r="M1753" s="425"/>
      <c r="N1753" s="425"/>
      <c r="O1753" s="425"/>
    </row>
    <row r="1754" spans="10:15" ht="15">
      <c r="J1754" s="430"/>
      <c r="K1754" s="430"/>
      <c r="L1754" s="425"/>
      <c r="M1754" s="425"/>
      <c r="N1754" s="425"/>
      <c r="O1754" s="425"/>
    </row>
    <row r="1755" spans="10:15" ht="15">
      <c r="J1755" s="430"/>
      <c r="K1755" s="430"/>
      <c r="L1755" s="425"/>
      <c r="M1755" s="425"/>
      <c r="N1755" s="425"/>
      <c r="O1755" s="425"/>
    </row>
    <row r="1756" spans="10:15" ht="15">
      <c r="J1756" s="430"/>
      <c r="K1756" s="430"/>
      <c r="L1756" s="425"/>
      <c r="M1756" s="425"/>
      <c r="N1756" s="425"/>
      <c r="O1756" s="425"/>
    </row>
    <row r="1757" spans="10:15" ht="15">
      <c r="J1757" s="430"/>
      <c r="K1757" s="430"/>
      <c r="L1757" s="425"/>
      <c r="M1757" s="425"/>
      <c r="N1757" s="425"/>
      <c r="O1757" s="425"/>
    </row>
    <row r="1758" spans="10:15" ht="15">
      <c r="J1758" s="430"/>
      <c r="K1758" s="430"/>
      <c r="L1758" s="425"/>
      <c r="M1758" s="425"/>
      <c r="N1758" s="425"/>
      <c r="O1758" s="425"/>
    </row>
    <row r="1759" spans="10:15" ht="15">
      <c r="J1759" s="430"/>
      <c r="K1759" s="430"/>
      <c r="L1759" s="425"/>
      <c r="M1759" s="425"/>
      <c r="N1759" s="425"/>
      <c r="O1759" s="425"/>
    </row>
    <row r="1760" spans="10:15" ht="15">
      <c r="J1760" s="430"/>
      <c r="K1760" s="430"/>
      <c r="L1760" s="425"/>
      <c r="M1760" s="425"/>
      <c r="N1760" s="425"/>
      <c r="O1760" s="425"/>
    </row>
    <row r="1761" spans="10:15" ht="15">
      <c r="J1761" s="430"/>
      <c r="K1761" s="430"/>
      <c r="L1761" s="425"/>
      <c r="M1761" s="425"/>
      <c r="N1761" s="425"/>
      <c r="O1761" s="425"/>
    </row>
    <row r="1762" spans="10:15" ht="15">
      <c r="J1762" s="430"/>
      <c r="K1762" s="430"/>
      <c r="L1762" s="425"/>
      <c r="M1762" s="425"/>
      <c r="N1762" s="425"/>
      <c r="O1762" s="425"/>
    </row>
    <row r="1763" spans="10:15" ht="15">
      <c r="J1763" s="430"/>
      <c r="K1763" s="430"/>
      <c r="L1763" s="425"/>
      <c r="M1763" s="425"/>
      <c r="N1763" s="425"/>
      <c r="O1763" s="425"/>
    </row>
    <row r="1764" spans="10:15" ht="15">
      <c r="J1764" s="430"/>
      <c r="K1764" s="430"/>
      <c r="L1764" s="425"/>
      <c r="M1764" s="425"/>
      <c r="N1764" s="425"/>
      <c r="O1764" s="425"/>
    </row>
    <row r="1765" spans="10:15" ht="15">
      <c r="J1765" s="430"/>
      <c r="K1765" s="430"/>
      <c r="L1765" s="425"/>
      <c r="M1765" s="425"/>
      <c r="N1765" s="425"/>
      <c r="O1765" s="425"/>
    </row>
    <row r="1766" spans="10:15" ht="15">
      <c r="J1766" s="430"/>
      <c r="K1766" s="430"/>
      <c r="L1766" s="425"/>
      <c r="M1766" s="425"/>
      <c r="N1766" s="425"/>
      <c r="O1766" s="425"/>
    </row>
    <row r="1767" spans="10:15" ht="15">
      <c r="J1767" s="430"/>
      <c r="K1767" s="430"/>
      <c r="L1767" s="425"/>
      <c r="M1767" s="425"/>
      <c r="N1767" s="425"/>
      <c r="O1767" s="425"/>
    </row>
    <row r="1768" spans="10:15" ht="15">
      <c r="J1768" s="430"/>
      <c r="K1768" s="430"/>
      <c r="L1768" s="425"/>
      <c r="M1768" s="425"/>
      <c r="N1768" s="425"/>
      <c r="O1768" s="425"/>
    </row>
    <row r="1769" spans="10:15" ht="15">
      <c r="J1769" s="430"/>
      <c r="K1769" s="430"/>
      <c r="L1769" s="425"/>
      <c r="M1769" s="425"/>
      <c r="N1769" s="425"/>
      <c r="O1769" s="425"/>
    </row>
    <row r="1770" spans="10:15" ht="15">
      <c r="J1770" s="430"/>
      <c r="K1770" s="430"/>
      <c r="L1770" s="425"/>
      <c r="M1770" s="425"/>
      <c r="N1770" s="425"/>
      <c r="O1770" s="425"/>
    </row>
    <row r="1771" spans="10:15" ht="15">
      <c r="J1771" s="430"/>
      <c r="K1771" s="430"/>
      <c r="L1771" s="425"/>
      <c r="M1771" s="425"/>
      <c r="N1771" s="425"/>
      <c r="O1771" s="425"/>
    </row>
    <row r="1772" spans="10:15" ht="15">
      <c r="J1772" s="430"/>
      <c r="K1772" s="430"/>
      <c r="L1772" s="425"/>
      <c r="M1772" s="425"/>
      <c r="N1772" s="425"/>
      <c r="O1772" s="425"/>
    </row>
    <row r="1773" spans="10:15" ht="15">
      <c r="J1773" s="430"/>
      <c r="K1773" s="430"/>
      <c r="L1773" s="425"/>
      <c r="M1773" s="425"/>
      <c r="N1773" s="425"/>
      <c r="O1773" s="425"/>
    </row>
    <row r="1774" spans="10:15" ht="15">
      <c r="J1774" s="430"/>
      <c r="K1774" s="430"/>
      <c r="L1774" s="425"/>
      <c r="M1774" s="425"/>
      <c r="N1774" s="425"/>
      <c r="O1774" s="425"/>
    </row>
    <row r="1775" spans="10:15" ht="15">
      <c r="J1775" s="430"/>
      <c r="K1775" s="430"/>
      <c r="L1775" s="425"/>
      <c r="M1775" s="425"/>
      <c r="N1775" s="425"/>
      <c r="O1775" s="425"/>
    </row>
    <row r="1776" spans="10:15" ht="15">
      <c r="J1776" s="430"/>
      <c r="K1776" s="430"/>
      <c r="L1776" s="425"/>
      <c r="M1776" s="425"/>
      <c r="N1776" s="425"/>
      <c r="O1776" s="425"/>
    </row>
    <row r="1777" spans="10:15" ht="15">
      <c r="J1777" s="430"/>
      <c r="K1777" s="430"/>
      <c r="L1777" s="425"/>
      <c r="M1777" s="425"/>
      <c r="N1777" s="425"/>
      <c r="O1777" s="425"/>
    </row>
    <row r="1778" spans="10:15" ht="15">
      <c r="J1778" s="430"/>
      <c r="K1778" s="430"/>
      <c r="L1778" s="425"/>
      <c r="M1778" s="425"/>
      <c r="N1778" s="425"/>
      <c r="O1778" s="425"/>
    </row>
    <row r="1779" spans="10:15" ht="15">
      <c r="J1779" s="430"/>
      <c r="K1779" s="430"/>
      <c r="L1779" s="425"/>
      <c r="M1779" s="425"/>
      <c r="N1779" s="425"/>
      <c r="O1779" s="425"/>
    </row>
    <row r="1780" spans="10:15" ht="15">
      <c r="J1780" s="430"/>
      <c r="K1780" s="430"/>
      <c r="L1780" s="425"/>
      <c r="M1780" s="425"/>
      <c r="N1780" s="425"/>
      <c r="O1780" s="425"/>
    </row>
    <row r="1781" spans="10:15" ht="15">
      <c r="J1781" s="430"/>
      <c r="K1781" s="430"/>
      <c r="L1781" s="425"/>
      <c r="M1781" s="425"/>
      <c r="N1781" s="425"/>
      <c r="O1781" s="425"/>
    </row>
    <row r="1782" spans="10:15" ht="15">
      <c r="J1782" s="430"/>
      <c r="K1782" s="430"/>
      <c r="L1782" s="425"/>
      <c r="M1782" s="425"/>
      <c r="N1782" s="425"/>
      <c r="O1782" s="425"/>
    </row>
    <row r="1783" spans="10:15" ht="15">
      <c r="J1783" s="430"/>
      <c r="K1783" s="430"/>
      <c r="L1783" s="425"/>
      <c r="M1783" s="425"/>
      <c r="N1783" s="425"/>
      <c r="O1783" s="425"/>
    </row>
    <row r="1784" spans="10:15" ht="15">
      <c r="J1784" s="430"/>
      <c r="K1784" s="430"/>
      <c r="L1784" s="425"/>
      <c r="M1784" s="425"/>
      <c r="N1784" s="425"/>
      <c r="O1784" s="425"/>
    </row>
    <row r="1785" spans="10:15" ht="15">
      <c r="J1785" s="430"/>
      <c r="K1785" s="430"/>
      <c r="L1785" s="425"/>
      <c r="M1785" s="425"/>
      <c r="N1785" s="425"/>
      <c r="O1785" s="425"/>
    </row>
    <row r="1786" spans="10:15" ht="15">
      <c r="J1786" s="430"/>
      <c r="K1786" s="430"/>
      <c r="L1786" s="425"/>
      <c r="M1786" s="425"/>
      <c r="N1786" s="425"/>
      <c r="O1786" s="425"/>
    </row>
    <row r="1787" spans="10:15" ht="15">
      <c r="J1787" s="430"/>
      <c r="K1787" s="430"/>
      <c r="L1787" s="425"/>
      <c r="M1787" s="425"/>
      <c r="N1787" s="425"/>
      <c r="O1787" s="425"/>
    </row>
    <row r="1788" spans="10:15" ht="15">
      <c r="J1788" s="430"/>
      <c r="K1788" s="430"/>
      <c r="L1788" s="425"/>
      <c r="M1788" s="425"/>
      <c r="N1788" s="425"/>
      <c r="O1788" s="425"/>
    </row>
    <row r="1789" spans="10:15" ht="15">
      <c r="J1789" s="430"/>
      <c r="K1789" s="430"/>
      <c r="L1789" s="425"/>
      <c r="M1789" s="425"/>
      <c r="N1789" s="425"/>
      <c r="O1789" s="425"/>
    </row>
    <row r="1790" spans="10:15" ht="15">
      <c r="J1790" s="430"/>
      <c r="K1790" s="430"/>
      <c r="L1790" s="425"/>
      <c r="M1790" s="425"/>
      <c r="N1790" s="425"/>
      <c r="O1790" s="425"/>
    </row>
    <row r="1791" spans="10:15" ht="15">
      <c r="J1791" s="430"/>
      <c r="K1791" s="430"/>
      <c r="L1791" s="425"/>
      <c r="M1791" s="425"/>
      <c r="N1791" s="425"/>
      <c r="O1791" s="425"/>
    </row>
    <row r="1792" spans="10:15" ht="15">
      <c r="J1792" s="430"/>
      <c r="K1792" s="430"/>
      <c r="L1792" s="425"/>
      <c r="M1792" s="425"/>
      <c r="N1792" s="425"/>
      <c r="O1792" s="425"/>
    </row>
    <row r="1793" spans="10:15" ht="15">
      <c r="J1793" s="430"/>
      <c r="K1793" s="430"/>
      <c r="L1793" s="425"/>
      <c r="M1793" s="425"/>
      <c r="N1793" s="425"/>
      <c r="O1793" s="425"/>
    </row>
    <row r="1794" spans="10:15" ht="15">
      <c r="J1794" s="430"/>
      <c r="K1794" s="430"/>
      <c r="L1794" s="425"/>
      <c r="M1794" s="425"/>
      <c r="N1794" s="425"/>
      <c r="O1794" s="425"/>
    </row>
    <row r="1795" spans="10:15" ht="15">
      <c r="J1795" s="430"/>
      <c r="K1795" s="430"/>
      <c r="L1795" s="425"/>
      <c r="M1795" s="425"/>
      <c r="N1795" s="425"/>
      <c r="O1795" s="425"/>
    </row>
    <row r="1796" spans="10:15" ht="15">
      <c r="J1796" s="430"/>
      <c r="K1796" s="430"/>
      <c r="L1796" s="425"/>
      <c r="M1796" s="425"/>
      <c r="N1796" s="425"/>
      <c r="O1796" s="425"/>
    </row>
    <row r="1797" spans="10:15" ht="15">
      <c r="J1797" s="430"/>
      <c r="K1797" s="430"/>
      <c r="L1797" s="425"/>
      <c r="M1797" s="425"/>
      <c r="N1797" s="425"/>
      <c r="O1797" s="425"/>
    </row>
    <row r="1798" spans="10:15" ht="15">
      <c r="J1798" s="430"/>
      <c r="K1798" s="430"/>
      <c r="L1798" s="425"/>
      <c r="M1798" s="425"/>
      <c r="N1798" s="425"/>
      <c r="O1798" s="425"/>
    </row>
    <row r="1799" spans="10:15" ht="15">
      <c r="J1799" s="430"/>
      <c r="K1799" s="430"/>
      <c r="L1799" s="425"/>
      <c r="M1799" s="425"/>
      <c r="N1799" s="425"/>
      <c r="O1799" s="425"/>
    </row>
    <row r="1800" spans="10:15" ht="15">
      <c r="J1800" s="430"/>
      <c r="K1800" s="430"/>
      <c r="L1800" s="425"/>
      <c r="M1800" s="425"/>
      <c r="N1800" s="425"/>
      <c r="O1800" s="425"/>
    </row>
    <row r="1801" spans="10:15" ht="15">
      <c r="J1801" s="430"/>
      <c r="K1801" s="430"/>
      <c r="L1801" s="425"/>
      <c r="M1801" s="425"/>
      <c r="N1801" s="425"/>
      <c r="O1801" s="425"/>
    </row>
    <row r="1802" spans="10:15" ht="15">
      <c r="J1802" s="430"/>
      <c r="K1802" s="430"/>
      <c r="L1802" s="425"/>
      <c r="M1802" s="425"/>
      <c r="N1802" s="425"/>
      <c r="O1802" s="425"/>
    </row>
    <row r="1803" spans="10:15" ht="15">
      <c r="J1803" s="430"/>
      <c r="K1803" s="430"/>
      <c r="L1803" s="425"/>
      <c r="M1803" s="425"/>
      <c r="N1803" s="425"/>
      <c r="O1803" s="425"/>
    </row>
    <row r="1804" spans="10:15" ht="15">
      <c r="J1804" s="430"/>
      <c r="K1804" s="430"/>
      <c r="L1804" s="425"/>
      <c r="M1804" s="425"/>
      <c r="N1804" s="425"/>
      <c r="O1804" s="425"/>
    </row>
    <row r="1805" spans="10:15" ht="15">
      <c r="J1805" s="430"/>
      <c r="K1805" s="430"/>
      <c r="L1805" s="425"/>
      <c r="M1805" s="425"/>
      <c r="N1805" s="425"/>
      <c r="O1805" s="425"/>
    </row>
    <row r="1806" spans="10:15" ht="15">
      <c r="J1806" s="430"/>
      <c r="K1806" s="430"/>
      <c r="L1806" s="425"/>
      <c r="M1806" s="425"/>
      <c r="N1806" s="425"/>
      <c r="O1806" s="425"/>
    </row>
    <row r="1807" spans="10:15" ht="15">
      <c r="J1807" s="430"/>
      <c r="K1807" s="430"/>
      <c r="L1807" s="425"/>
      <c r="M1807" s="425"/>
      <c r="N1807" s="425"/>
      <c r="O1807" s="425"/>
    </row>
    <row r="1808" spans="10:15" ht="15">
      <c r="J1808" s="430"/>
      <c r="K1808" s="430"/>
      <c r="L1808" s="425"/>
      <c r="M1808" s="425"/>
      <c r="N1808" s="425"/>
      <c r="O1808" s="425"/>
    </row>
    <row r="1809" spans="10:15" ht="15">
      <c r="J1809" s="430"/>
      <c r="K1809" s="430"/>
      <c r="L1809" s="425"/>
      <c r="M1809" s="425"/>
      <c r="N1809" s="425"/>
      <c r="O1809" s="425"/>
    </row>
    <row r="1810" spans="10:15" ht="15">
      <c r="J1810" s="430"/>
      <c r="K1810" s="430"/>
      <c r="L1810" s="425"/>
      <c r="M1810" s="425"/>
      <c r="N1810" s="425"/>
      <c r="O1810" s="425"/>
    </row>
    <row r="1811" spans="10:15" ht="15">
      <c r="J1811" s="430"/>
      <c r="K1811" s="430"/>
      <c r="L1811" s="425"/>
      <c r="M1811" s="425"/>
      <c r="N1811" s="425"/>
      <c r="O1811" s="425"/>
    </row>
    <row r="1812" spans="10:15" ht="15">
      <c r="J1812" s="430"/>
      <c r="K1812" s="430"/>
      <c r="L1812" s="425"/>
      <c r="M1812" s="425"/>
      <c r="N1812" s="425"/>
      <c r="O1812" s="425"/>
    </row>
    <row r="1813" spans="10:15" ht="15">
      <c r="J1813" s="430"/>
      <c r="K1813" s="430"/>
      <c r="L1813" s="425"/>
      <c r="M1813" s="425"/>
      <c r="N1813" s="425"/>
      <c r="O1813" s="425"/>
    </row>
    <row r="1814" spans="10:15" ht="15">
      <c r="J1814" s="430"/>
      <c r="K1814" s="430"/>
      <c r="L1814" s="425"/>
      <c r="M1814" s="425"/>
      <c r="N1814" s="425"/>
      <c r="O1814" s="425"/>
    </row>
    <row r="1815" spans="10:15" ht="15">
      <c r="J1815" s="430"/>
      <c r="K1815" s="430"/>
      <c r="L1815" s="425"/>
      <c r="M1815" s="425"/>
      <c r="N1815" s="425"/>
      <c r="O1815" s="425"/>
    </row>
    <row r="1816" spans="10:15" ht="15">
      <c r="J1816" s="430"/>
      <c r="K1816" s="430"/>
      <c r="L1816" s="425"/>
      <c r="M1816" s="425"/>
      <c r="N1816" s="425"/>
      <c r="O1816" s="425"/>
    </row>
    <row r="1817" spans="10:15" ht="15">
      <c r="J1817" s="430"/>
      <c r="K1817" s="430"/>
      <c r="L1817" s="425"/>
      <c r="M1817" s="425"/>
      <c r="N1817" s="425"/>
      <c r="O1817" s="425"/>
    </row>
    <row r="1818" spans="10:15" ht="15">
      <c r="J1818" s="430"/>
      <c r="K1818" s="430"/>
      <c r="L1818" s="425"/>
      <c r="M1818" s="425"/>
      <c r="N1818" s="425"/>
      <c r="O1818" s="425"/>
    </row>
    <row r="1819" spans="10:15" ht="15">
      <c r="J1819" s="430"/>
      <c r="K1819" s="430"/>
      <c r="L1819" s="425"/>
      <c r="M1819" s="425"/>
      <c r="N1819" s="425"/>
      <c r="O1819" s="425"/>
    </row>
    <row r="1820" spans="10:15" ht="15">
      <c r="J1820" s="430"/>
      <c r="K1820" s="430"/>
      <c r="L1820" s="425"/>
      <c r="M1820" s="425"/>
      <c r="N1820" s="425"/>
      <c r="O1820" s="425"/>
    </row>
    <row r="1821" spans="10:15" ht="15">
      <c r="J1821" s="430"/>
      <c r="K1821" s="430"/>
      <c r="L1821" s="425"/>
      <c r="M1821" s="425"/>
      <c r="N1821" s="425"/>
      <c r="O1821" s="425"/>
    </row>
    <row r="1822" spans="10:15" ht="15">
      <c r="J1822" s="430"/>
      <c r="K1822" s="430"/>
      <c r="L1822" s="425"/>
      <c r="M1822" s="425"/>
      <c r="N1822" s="425"/>
      <c r="O1822" s="425"/>
    </row>
    <row r="1823" spans="10:15" ht="15">
      <c r="J1823" s="430"/>
      <c r="K1823" s="430"/>
      <c r="L1823" s="425"/>
      <c r="M1823" s="425"/>
      <c r="N1823" s="425"/>
      <c r="O1823" s="425"/>
    </row>
    <row r="1824" spans="10:15" ht="15">
      <c r="J1824" s="430"/>
      <c r="K1824" s="430"/>
      <c r="L1824" s="425"/>
      <c r="M1824" s="425"/>
      <c r="N1824" s="425"/>
      <c r="O1824" s="425"/>
    </row>
    <row r="1825" spans="10:15" ht="15">
      <c r="J1825" s="430"/>
      <c r="K1825" s="430"/>
      <c r="L1825" s="425"/>
      <c r="M1825" s="425"/>
      <c r="N1825" s="425"/>
      <c r="O1825" s="425"/>
    </row>
    <row r="1826" spans="10:15" ht="15">
      <c r="J1826" s="430"/>
      <c r="K1826" s="430"/>
      <c r="L1826" s="425"/>
      <c r="M1826" s="425"/>
      <c r="N1826" s="425"/>
      <c r="O1826" s="425"/>
    </row>
    <row r="1827" spans="10:15" ht="15">
      <c r="J1827" s="430"/>
      <c r="K1827" s="430"/>
      <c r="L1827" s="425"/>
      <c r="M1827" s="425"/>
      <c r="N1827" s="425"/>
      <c r="O1827" s="425"/>
    </row>
    <row r="1828" spans="10:15" ht="15">
      <c r="J1828" s="430"/>
      <c r="K1828" s="430"/>
      <c r="L1828" s="425"/>
      <c r="M1828" s="425"/>
      <c r="N1828" s="425"/>
      <c r="O1828" s="425"/>
    </row>
    <row r="1829" spans="10:15" ht="15">
      <c r="J1829" s="430"/>
      <c r="K1829" s="430"/>
      <c r="L1829" s="425"/>
      <c r="M1829" s="425"/>
      <c r="N1829" s="425"/>
      <c r="O1829" s="425"/>
    </row>
    <row r="1830" spans="10:15" ht="15">
      <c r="J1830" s="430"/>
      <c r="K1830" s="430"/>
      <c r="L1830" s="425"/>
      <c r="M1830" s="425"/>
      <c r="N1830" s="425"/>
      <c r="O1830" s="425"/>
    </row>
    <row r="1831" spans="10:15" ht="15">
      <c r="J1831" s="430"/>
      <c r="K1831" s="430"/>
      <c r="L1831" s="425"/>
      <c r="M1831" s="425"/>
      <c r="N1831" s="425"/>
      <c r="O1831" s="425"/>
    </row>
    <row r="1832" spans="10:15" ht="15">
      <c r="J1832" s="430"/>
      <c r="K1832" s="430"/>
      <c r="L1832" s="425"/>
      <c r="M1832" s="425"/>
      <c r="N1832" s="425"/>
      <c r="O1832" s="425"/>
    </row>
    <row r="1833" spans="10:15" ht="15">
      <c r="J1833" s="430"/>
      <c r="K1833" s="430"/>
      <c r="L1833" s="425"/>
      <c r="M1833" s="425"/>
      <c r="N1833" s="425"/>
      <c r="O1833" s="425"/>
    </row>
    <row r="1834" spans="10:15" ht="15">
      <c r="J1834" s="430"/>
      <c r="K1834" s="430"/>
      <c r="L1834" s="425"/>
      <c r="M1834" s="425"/>
      <c r="N1834" s="425"/>
      <c r="O1834" s="425"/>
    </row>
    <row r="1835" spans="10:15" ht="15">
      <c r="J1835" s="430"/>
      <c r="K1835" s="430"/>
      <c r="L1835" s="425"/>
      <c r="M1835" s="425"/>
      <c r="N1835" s="425"/>
      <c r="O1835" s="425"/>
    </row>
    <row r="1836" spans="10:15" ht="15">
      <c r="J1836" s="430"/>
      <c r="K1836" s="430"/>
      <c r="L1836" s="425"/>
      <c r="M1836" s="425"/>
      <c r="N1836" s="425"/>
      <c r="O1836" s="425"/>
    </row>
    <row r="1837" spans="10:15" ht="15">
      <c r="J1837" s="430"/>
      <c r="K1837" s="430"/>
      <c r="L1837" s="425"/>
      <c r="M1837" s="425"/>
      <c r="N1837" s="425"/>
      <c r="O1837" s="425"/>
    </row>
    <row r="1838" spans="10:15" ht="15">
      <c r="J1838" s="430"/>
      <c r="K1838" s="430"/>
      <c r="L1838" s="425"/>
      <c r="M1838" s="425"/>
      <c r="N1838" s="425"/>
      <c r="O1838" s="425"/>
    </row>
    <row r="1839" spans="10:15" ht="15">
      <c r="J1839" s="430"/>
      <c r="K1839" s="430"/>
      <c r="L1839" s="425"/>
      <c r="M1839" s="425"/>
      <c r="N1839" s="425"/>
      <c r="O1839" s="425"/>
    </row>
    <row r="1840" spans="10:15" ht="15">
      <c r="J1840" s="430"/>
      <c r="K1840" s="430"/>
      <c r="L1840" s="425"/>
      <c r="M1840" s="425"/>
      <c r="N1840" s="425"/>
      <c r="O1840" s="425"/>
    </row>
    <row r="1841" spans="10:15" ht="15">
      <c r="J1841" s="430"/>
      <c r="K1841" s="430"/>
      <c r="L1841" s="425"/>
      <c r="M1841" s="425"/>
      <c r="N1841" s="425"/>
      <c r="O1841" s="425"/>
    </row>
    <row r="1842" spans="10:15" ht="15">
      <c r="J1842" s="430"/>
      <c r="K1842" s="430"/>
      <c r="L1842" s="425"/>
      <c r="M1842" s="425"/>
      <c r="N1842" s="425"/>
      <c r="O1842" s="425"/>
    </row>
    <row r="1843" spans="10:15" ht="15">
      <c r="J1843" s="430"/>
      <c r="K1843" s="430"/>
      <c r="L1843" s="425"/>
      <c r="M1843" s="425"/>
      <c r="N1843" s="425"/>
      <c r="O1843" s="425"/>
    </row>
    <row r="1844" spans="10:15" ht="15">
      <c r="J1844" s="430"/>
      <c r="K1844" s="430"/>
      <c r="L1844" s="425"/>
      <c r="M1844" s="425"/>
      <c r="N1844" s="425"/>
      <c r="O1844" s="425"/>
    </row>
    <row r="1845" spans="10:15" ht="15">
      <c r="J1845" s="430"/>
      <c r="K1845" s="430"/>
      <c r="L1845" s="425"/>
      <c r="M1845" s="425"/>
      <c r="N1845" s="425"/>
      <c r="O1845" s="425"/>
    </row>
    <row r="1846" spans="10:15" ht="15">
      <c r="J1846" s="430"/>
      <c r="K1846" s="430"/>
      <c r="L1846" s="425"/>
      <c r="M1846" s="425"/>
      <c r="N1846" s="425"/>
      <c r="O1846" s="425"/>
    </row>
    <row r="1847" spans="10:15" ht="15">
      <c r="J1847" s="430"/>
      <c r="K1847" s="430"/>
      <c r="L1847" s="425"/>
      <c r="M1847" s="425"/>
      <c r="N1847" s="425"/>
      <c r="O1847" s="425"/>
    </row>
    <row r="1848" spans="10:15" ht="15">
      <c r="J1848" s="430"/>
      <c r="K1848" s="430"/>
      <c r="L1848" s="425"/>
      <c r="M1848" s="425"/>
      <c r="N1848" s="425"/>
      <c r="O1848" s="425"/>
    </row>
    <row r="1849" spans="10:15" ht="15">
      <c r="J1849" s="430"/>
      <c r="K1849" s="430"/>
      <c r="L1849" s="425"/>
      <c r="M1849" s="425"/>
      <c r="N1849" s="425"/>
      <c r="O1849" s="425"/>
    </row>
    <row r="1850" spans="10:15" ht="15">
      <c r="J1850" s="430"/>
      <c r="K1850" s="430"/>
      <c r="L1850" s="425"/>
      <c r="M1850" s="425"/>
      <c r="N1850" s="425"/>
      <c r="O1850" s="425"/>
    </row>
    <row r="1851" spans="10:15" ht="15">
      <c r="J1851" s="430"/>
      <c r="K1851" s="430"/>
      <c r="L1851" s="425"/>
      <c r="M1851" s="425"/>
      <c r="N1851" s="425"/>
      <c r="O1851" s="425"/>
    </row>
    <row r="1852" spans="10:15" ht="15">
      <c r="J1852" s="430"/>
      <c r="K1852" s="430"/>
      <c r="L1852" s="425"/>
      <c r="M1852" s="425"/>
      <c r="N1852" s="425"/>
      <c r="O1852" s="425"/>
    </row>
    <row r="1853" spans="10:15" ht="15">
      <c r="J1853" s="430"/>
      <c r="K1853" s="430"/>
      <c r="L1853" s="425"/>
      <c r="M1853" s="425"/>
      <c r="N1853" s="425"/>
      <c r="O1853" s="425"/>
    </row>
    <row r="1854" spans="10:15" ht="15">
      <c r="J1854" s="430"/>
      <c r="K1854" s="430"/>
      <c r="L1854" s="425"/>
      <c r="M1854" s="425"/>
      <c r="N1854" s="425"/>
      <c r="O1854" s="425"/>
    </row>
    <row r="1855" spans="10:15" ht="15">
      <c r="J1855" s="430"/>
      <c r="K1855" s="430"/>
      <c r="L1855" s="425"/>
      <c r="M1855" s="425"/>
      <c r="N1855" s="425"/>
      <c r="O1855" s="425"/>
    </row>
    <row r="1856" spans="10:15" ht="15">
      <c r="J1856" s="430"/>
      <c r="K1856" s="430"/>
      <c r="L1856" s="425"/>
      <c r="M1856" s="425"/>
      <c r="N1856" s="425"/>
      <c r="O1856" s="425"/>
    </row>
    <row r="1857" spans="10:15" ht="15">
      <c r="J1857" s="430"/>
      <c r="K1857" s="430"/>
      <c r="L1857" s="425"/>
      <c r="M1857" s="425"/>
      <c r="N1857" s="425"/>
      <c r="O1857" s="425"/>
    </row>
    <row r="1858" spans="10:15" ht="15">
      <c r="J1858" s="430"/>
      <c r="K1858" s="430"/>
      <c r="L1858" s="425"/>
      <c r="M1858" s="425"/>
      <c r="N1858" s="425"/>
      <c r="O1858" s="425"/>
    </row>
    <row r="1859" spans="10:15" ht="15">
      <c r="J1859" s="430"/>
      <c r="K1859" s="430"/>
      <c r="L1859" s="425"/>
      <c r="M1859" s="425"/>
      <c r="N1859" s="425"/>
      <c r="O1859" s="425"/>
    </row>
    <row r="1860" spans="10:15" ht="15">
      <c r="J1860" s="430"/>
      <c r="K1860" s="430"/>
      <c r="L1860" s="425"/>
      <c r="M1860" s="425"/>
      <c r="N1860" s="425"/>
      <c r="O1860" s="425"/>
    </row>
    <row r="1861" spans="10:15" ht="15">
      <c r="J1861" s="430"/>
      <c r="K1861" s="430"/>
      <c r="L1861" s="425"/>
      <c r="M1861" s="425"/>
      <c r="N1861" s="425"/>
      <c r="O1861" s="425"/>
    </row>
    <row r="1862" spans="10:15" ht="15">
      <c r="J1862" s="430"/>
      <c r="K1862" s="430"/>
      <c r="L1862" s="425"/>
      <c r="M1862" s="425"/>
      <c r="N1862" s="425"/>
      <c r="O1862" s="425"/>
    </row>
    <row r="1863" spans="10:15" ht="15">
      <c r="J1863" s="430"/>
      <c r="K1863" s="430"/>
      <c r="L1863" s="425"/>
      <c r="M1863" s="425"/>
      <c r="N1863" s="425"/>
      <c r="O1863" s="425"/>
    </row>
    <row r="1864" spans="10:15" ht="15">
      <c r="J1864" s="430"/>
      <c r="K1864" s="430"/>
      <c r="L1864" s="425"/>
      <c r="M1864" s="425"/>
      <c r="N1864" s="425"/>
      <c r="O1864" s="425"/>
    </row>
    <row r="1865" spans="10:15" ht="15">
      <c r="J1865" s="430"/>
      <c r="K1865" s="430"/>
      <c r="L1865" s="425"/>
      <c r="M1865" s="425"/>
      <c r="N1865" s="425"/>
      <c r="O1865" s="425"/>
    </row>
    <row r="1866" spans="10:15" ht="15">
      <c r="J1866" s="430"/>
      <c r="K1866" s="430"/>
      <c r="L1866" s="425"/>
      <c r="M1866" s="425"/>
      <c r="N1866" s="425"/>
      <c r="O1866" s="425"/>
    </row>
    <row r="1867" spans="10:15" ht="15">
      <c r="J1867" s="430"/>
      <c r="K1867" s="430"/>
      <c r="L1867" s="425"/>
      <c r="M1867" s="425"/>
      <c r="N1867" s="425"/>
      <c r="O1867" s="425"/>
    </row>
    <row r="1868" spans="10:15" ht="15">
      <c r="J1868" s="430"/>
      <c r="K1868" s="430"/>
      <c r="L1868" s="425"/>
      <c r="M1868" s="425"/>
      <c r="N1868" s="425"/>
      <c r="O1868" s="425"/>
    </row>
    <row r="1869" spans="10:15" ht="15">
      <c r="J1869" s="430"/>
      <c r="K1869" s="430"/>
      <c r="L1869" s="425"/>
      <c r="M1869" s="425"/>
      <c r="N1869" s="425"/>
      <c r="O1869" s="425"/>
    </row>
    <row r="1870" spans="10:15" ht="15">
      <c r="J1870" s="430"/>
      <c r="K1870" s="430"/>
      <c r="L1870" s="425"/>
      <c r="M1870" s="425"/>
      <c r="N1870" s="425"/>
      <c r="O1870" s="425"/>
    </row>
    <row r="1871" spans="10:15" ht="15">
      <c r="J1871" s="430"/>
      <c r="K1871" s="430"/>
      <c r="L1871" s="425"/>
      <c r="M1871" s="425"/>
      <c r="N1871" s="425"/>
      <c r="O1871" s="425"/>
    </row>
    <row r="1872" spans="10:15" ht="15">
      <c r="J1872" s="430"/>
      <c r="K1872" s="430"/>
      <c r="L1872" s="425"/>
      <c r="M1872" s="425"/>
      <c r="N1872" s="425"/>
      <c r="O1872" s="425"/>
    </row>
    <row r="1873" spans="10:15" ht="15">
      <c r="J1873" s="430"/>
      <c r="K1873" s="430"/>
      <c r="L1873" s="425"/>
      <c r="M1873" s="425"/>
      <c r="N1873" s="425"/>
      <c r="O1873" s="425"/>
    </row>
    <row r="1874" spans="10:15" ht="15">
      <c r="J1874" s="430"/>
      <c r="K1874" s="430"/>
      <c r="L1874" s="425"/>
      <c r="M1874" s="425"/>
      <c r="N1874" s="425"/>
      <c r="O1874" s="425"/>
    </row>
    <row r="1875" spans="10:15" ht="15">
      <c r="J1875" s="430"/>
      <c r="K1875" s="430"/>
      <c r="L1875" s="425"/>
      <c r="M1875" s="425"/>
      <c r="N1875" s="425"/>
      <c r="O1875" s="425"/>
    </row>
    <row r="1876" spans="10:15" ht="15">
      <c r="J1876" s="430"/>
      <c r="K1876" s="430"/>
      <c r="L1876" s="425"/>
      <c r="M1876" s="425"/>
      <c r="N1876" s="425"/>
      <c r="O1876" s="425"/>
    </row>
    <row r="1877" spans="10:15" ht="15">
      <c r="J1877" s="430"/>
      <c r="K1877" s="430"/>
      <c r="L1877" s="425"/>
      <c r="M1877" s="425"/>
      <c r="N1877" s="425"/>
      <c r="O1877" s="425"/>
    </row>
    <row r="1878" spans="10:15" ht="15">
      <c r="J1878" s="430"/>
      <c r="K1878" s="430"/>
      <c r="L1878" s="425"/>
      <c r="M1878" s="425"/>
      <c r="N1878" s="425"/>
      <c r="O1878" s="425"/>
    </row>
    <row r="1879" spans="10:15" ht="15">
      <c r="J1879" s="430"/>
      <c r="K1879" s="430"/>
      <c r="L1879" s="425"/>
      <c r="M1879" s="425"/>
      <c r="N1879" s="425"/>
      <c r="O1879" s="425"/>
    </row>
    <row r="1880" spans="10:15" ht="15">
      <c r="J1880" s="430"/>
      <c r="K1880" s="430"/>
      <c r="L1880" s="425"/>
      <c r="M1880" s="425"/>
      <c r="N1880" s="425"/>
      <c r="O1880" s="425"/>
    </row>
    <row r="1881" spans="10:15" ht="15">
      <c r="J1881" s="430"/>
      <c r="K1881" s="430"/>
      <c r="L1881" s="425"/>
      <c r="M1881" s="425"/>
      <c r="N1881" s="425"/>
      <c r="O1881" s="425"/>
    </row>
    <row r="1882" spans="10:15" ht="15">
      <c r="J1882" s="430"/>
      <c r="K1882" s="430"/>
      <c r="L1882" s="425"/>
      <c r="M1882" s="425"/>
      <c r="N1882" s="425"/>
      <c r="O1882" s="425"/>
    </row>
    <row r="1883" spans="10:15" ht="15">
      <c r="J1883" s="430"/>
      <c r="K1883" s="430"/>
      <c r="L1883" s="425"/>
      <c r="M1883" s="425"/>
      <c r="N1883" s="425"/>
      <c r="O1883" s="425"/>
    </row>
    <row r="1884" spans="10:15" ht="15">
      <c r="J1884" s="430"/>
      <c r="K1884" s="430"/>
      <c r="L1884" s="425"/>
      <c r="M1884" s="425"/>
      <c r="N1884" s="425"/>
      <c r="O1884" s="425"/>
    </row>
    <row r="1885" spans="10:15" ht="15">
      <c r="J1885" s="430"/>
      <c r="K1885" s="430"/>
      <c r="L1885" s="425"/>
      <c r="M1885" s="425"/>
      <c r="N1885" s="425"/>
      <c r="O1885" s="425"/>
    </row>
    <row r="1886" spans="10:15" ht="15">
      <c r="J1886" s="430"/>
      <c r="K1886" s="430"/>
      <c r="L1886" s="425"/>
      <c r="M1886" s="425"/>
      <c r="N1886" s="425"/>
      <c r="O1886" s="425"/>
    </row>
    <row r="1887" spans="10:15" ht="15">
      <c r="J1887" s="430"/>
      <c r="K1887" s="430"/>
      <c r="L1887" s="425"/>
      <c r="M1887" s="425"/>
      <c r="N1887" s="425"/>
      <c r="O1887" s="425"/>
    </row>
    <row r="1888" spans="10:15" ht="15">
      <c r="J1888" s="430"/>
      <c r="K1888" s="430"/>
      <c r="L1888" s="425"/>
      <c r="M1888" s="425"/>
      <c r="N1888" s="425"/>
      <c r="O1888" s="425"/>
    </row>
    <row r="1889" spans="10:15" ht="15">
      <c r="J1889" s="430"/>
      <c r="K1889" s="430"/>
      <c r="L1889" s="425"/>
      <c r="M1889" s="425"/>
      <c r="N1889" s="425"/>
      <c r="O1889" s="425"/>
    </row>
    <row r="1890" spans="10:15" ht="15">
      <c r="J1890" s="430"/>
      <c r="K1890" s="430"/>
      <c r="L1890" s="425"/>
      <c r="M1890" s="425"/>
      <c r="N1890" s="425"/>
      <c r="O1890" s="425"/>
    </row>
    <row r="1891" spans="10:15" ht="15">
      <c r="J1891" s="430"/>
      <c r="K1891" s="430"/>
      <c r="L1891" s="425"/>
      <c r="M1891" s="425"/>
      <c r="N1891" s="425"/>
      <c r="O1891" s="425"/>
    </row>
    <row r="1892" spans="10:15" ht="15">
      <c r="J1892" s="430"/>
      <c r="K1892" s="430"/>
      <c r="L1892" s="425"/>
      <c r="M1892" s="425"/>
      <c r="N1892" s="425"/>
      <c r="O1892" s="425"/>
    </row>
    <row r="1893" spans="10:15" ht="15">
      <c r="J1893" s="430"/>
      <c r="K1893" s="430"/>
      <c r="L1893" s="425"/>
      <c r="M1893" s="425"/>
      <c r="N1893" s="425"/>
      <c r="O1893" s="425"/>
    </row>
    <row r="1894" spans="10:15" ht="15">
      <c r="J1894" s="430"/>
      <c r="K1894" s="430"/>
      <c r="L1894" s="425"/>
      <c r="M1894" s="425"/>
      <c r="N1894" s="425"/>
      <c r="O1894" s="425"/>
    </row>
    <row r="1895" spans="10:15" ht="15">
      <c r="J1895" s="430"/>
      <c r="K1895" s="430"/>
      <c r="L1895" s="425"/>
      <c r="M1895" s="425"/>
      <c r="N1895" s="425"/>
      <c r="O1895" s="425"/>
    </row>
    <row r="1896" spans="10:15" ht="15">
      <c r="J1896" s="430"/>
      <c r="K1896" s="430"/>
      <c r="L1896" s="425"/>
      <c r="M1896" s="425"/>
      <c r="N1896" s="425"/>
      <c r="O1896" s="425"/>
    </row>
    <row r="1897" spans="10:15" ht="15">
      <c r="J1897" s="430"/>
      <c r="K1897" s="430"/>
      <c r="L1897" s="425"/>
      <c r="M1897" s="425"/>
      <c r="N1897" s="425"/>
      <c r="O1897" s="425"/>
    </row>
    <row r="1898" spans="10:15" ht="15">
      <c r="J1898" s="430"/>
      <c r="K1898" s="430"/>
      <c r="L1898" s="425"/>
      <c r="M1898" s="425"/>
      <c r="N1898" s="425"/>
      <c r="O1898" s="425"/>
    </row>
    <row r="1899" spans="10:15" ht="15">
      <c r="J1899" s="430"/>
      <c r="K1899" s="430"/>
      <c r="L1899" s="425"/>
      <c r="M1899" s="425"/>
      <c r="N1899" s="425"/>
      <c r="O1899" s="425"/>
    </row>
    <row r="1900" spans="10:15" ht="15">
      <c r="J1900" s="430"/>
      <c r="K1900" s="430"/>
      <c r="L1900" s="425"/>
      <c r="M1900" s="425"/>
      <c r="N1900" s="425"/>
      <c r="O1900" s="425"/>
    </row>
    <row r="1901" spans="10:15" ht="15">
      <c r="J1901" s="430"/>
      <c r="K1901" s="430"/>
      <c r="L1901" s="425"/>
      <c r="M1901" s="425"/>
      <c r="N1901" s="425"/>
      <c r="O1901" s="425"/>
    </row>
    <row r="1902" spans="10:15" ht="15">
      <c r="J1902" s="430"/>
      <c r="K1902" s="430"/>
      <c r="L1902" s="425"/>
      <c r="M1902" s="425"/>
      <c r="N1902" s="425"/>
      <c r="O1902" s="425"/>
    </row>
    <row r="1903" spans="10:15" ht="15">
      <c r="J1903" s="430"/>
      <c r="K1903" s="430"/>
      <c r="L1903" s="425"/>
      <c r="M1903" s="425"/>
      <c r="N1903" s="425"/>
      <c r="O1903" s="425"/>
    </row>
    <row r="1904" spans="10:15" ht="15">
      <c r="J1904" s="430"/>
      <c r="K1904" s="430"/>
      <c r="L1904" s="425"/>
      <c r="M1904" s="425"/>
      <c r="N1904" s="425"/>
      <c r="O1904" s="425"/>
    </row>
    <row r="1905" spans="10:15" ht="15">
      <c r="J1905" s="430"/>
      <c r="K1905" s="430"/>
      <c r="L1905" s="425"/>
      <c r="M1905" s="425"/>
      <c r="N1905" s="425"/>
      <c r="O1905" s="425"/>
    </row>
    <row r="1906" spans="10:15" ht="15">
      <c r="J1906" s="430"/>
      <c r="K1906" s="430"/>
      <c r="L1906" s="425"/>
      <c r="M1906" s="425"/>
      <c r="N1906" s="425"/>
      <c r="O1906" s="425"/>
    </row>
    <row r="1907" spans="10:15" ht="15">
      <c r="J1907" s="430"/>
      <c r="K1907" s="430"/>
      <c r="L1907" s="425"/>
      <c r="M1907" s="425"/>
      <c r="N1907" s="425"/>
      <c r="O1907" s="425"/>
    </row>
    <row r="1908" spans="10:15" ht="15">
      <c r="J1908" s="430"/>
      <c r="K1908" s="430"/>
      <c r="L1908" s="425"/>
      <c r="M1908" s="425"/>
      <c r="N1908" s="425"/>
      <c r="O1908" s="425"/>
    </row>
    <row r="1909" spans="10:15" ht="15">
      <c r="J1909" s="430"/>
      <c r="K1909" s="430"/>
      <c r="L1909" s="425"/>
      <c r="M1909" s="425"/>
      <c r="N1909" s="425"/>
      <c r="O1909" s="425"/>
    </row>
    <row r="1910" spans="10:15" ht="15">
      <c r="J1910" s="430"/>
      <c r="K1910" s="430"/>
      <c r="L1910" s="425"/>
      <c r="M1910" s="425"/>
      <c r="N1910" s="425"/>
      <c r="O1910" s="425"/>
    </row>
    <row r="1911" spans="10:15" ht="15">
      <c r="J1911" s="430"/>
      <c r="K1911" s="430"/>
      <c r="L1911" s="425"/>
      <c r="M1911" s="425"/>
      <c r="N1911" s="425"/>
      <c r="O1911" s="425"/>
    </row>
    <row r="1912" spans="10:15" ht="15">
      <c r="J1912" s="430"/>
      <c r="K1912" s="430"/>
      <c r="L1912" s="425"/>
      <c r="M1912" s="425"/>
      <c r="N1912" s="425"/>
      <c r="O1912" s="425"/>
    </row>
    <row r="1913" spans="10:15" ht="15">
      <c r="J1913" s="430"/>
      <c r="K1913" s="430"/>
      <c r="L1913" s="425"/>
      <c r="M1913" s="425"/>
      <c r="N1913" s="425"/>
      <c r="O1913" s="425"/>
    </row>
    <row r="1914" spans="10:15" ht="15">
      <c r="J1914" s="430"/>
      <c r="K1914" s="430"/>
      <c r="L1914" s="425"/>
      <c r="M1914" s="425"/>
      <c r="N1914" s="425"/>
      <c r="O1914" s="425"/>
    </row>
    <row r="1915" spans="10:15" ht="15">
      <c r="J1915" s="430"/>
      <c r="K1915" s="430"/>
      <c r="L1915" s="425"/>
      <c r="M1915" s="425"/>
      <c r="N1915" s="425"/>
      <c r="O1915" s="425"/>
    </row>
    <row r="1916" spans="10:15" ht="15">
      <c r="J1916" s="430"/>
      <c r="K1916" s="430"/>
      <c r="L1916" s="425"/>
      <c r="M1916" s="425"/>
      <c r="N1916" s="425"/>
      <c r="O1916" s="425"/>
    </row>
    <row r="1917" spans="10:15" ht="15">
      <c r="J1917" s="430"/>
      <c r="K1917" s="430"/>
      <c r="L1917" s="425"/>
      <c r="M1917" s="425"/>
      <c r="N1917" s="425"/>
      <c r="O1917" s="425"/>
    </row>
    <row r="1918" spans="10:15" ht="15">
      <c r="J1918" s="430"/>
      <c r="K1918" s="430"/>
      <c r="L1918" s="425"/>
      <c r="M1918" s="425"/>
      <c r="N1918" s="425"/>
      <c r="O1918" s="425"/>
    </row>
    <row r="1919" spans="10:15" ht="15">
      <c r="J1919" s="430"/>
      <c r="K1919" s="430"/>
      <c r="L1919" s="425"/>
      <c r="M1919" s="425"/>
      <c r="N1919" s="425"/>
      <c r="O1919" s="425"/>
    </row>
    <row r="1920" spans="10:15" ht="15">
      <c r="J1920" s="430"/>
      <c r="K1920" s="430"/>
      <c r="L1920" s="425"/>
      <c r="M1920" s="425"/>
      <c r="N1920" s="425"/>
      <c r="O1920" s="425"/>
    </row>
    <row r="1921" spans="10:15" ht="15">
      <c r="J1921" s="430"/>
      <c r="K1921" s="430"/>
      <c r="L1921" s="425"/>
      <c r="M1921" s="425"/>
      <c r="N1921" s="425"/>
      <c r="O1921" s="425"/>
    </row>
    <row r="1922" spans="10:15" ht="15">
      <c r="J1922" s="430"/>
      <c r="K1922" s="430"/>
      <c r="L1922" s="425"/>
      <c r="M1922" s="425"/>
      <c r="N1922" s="425"/>
      <c r="O1922" s="425"/>
    </row>
    <row r="1923" spans="10:15" ht="15">
      <c r="J1923" s="430"/>
      <c r="K1923" s="430"/>
      <c r="L1923" s="425"/>
      <c r="M1923" s="425"/>
      <c r="N1923" s="425"/>
      <c r="O1923" s="425"/>
    </row>
    <row r="1924" spans="10:15" ht="15">
      <c r="J1924" s="430"/>
      <c r="K1924" s="430"/>
      <c r="L1924" s="425"/>
      <c r="M1924" s="425"/>
      <c r="N1924" s="425"/>
      <c r="O1924" s="425"/>
    </row>
    <row r="1925" spans="10:15" ht="15">
      <c r="J1925" s="430"/>
      <c r="K1925" s="430"/>
      <c r="L1925" s="425"/>
      <c r="M1925" s="425"/>
      <c r="N1925" s="425"/>
      <c r="O1925" s="425"/>
    </row>
    <row r="1926" spans="10:15" ht="15">
      <c r="J1926" s="430"/>
      <c r="K1926" s="430"/>
      <c r="L1926" s="425"/>
      <c r="M1926" s="425"/>
      <c r="N1926" s="425"/>
      <c r="O1926" s="425"/>
    </row>
    <row r="1927" spans="10:15" ht="15">
      <c r="J1927" s="430"/>
      <c r="K1927" s="430"/>
      <c r="L1927" s="425"/>
      <c r="M1927" s="425"/>
      <c r="N1927" s="425"/>
      <c r="O1927" s="425"/>
    </row>
    <row r="1928" spans="10:15" ht="15">
      <c r="J1928" s="430"/>
      <c r="K1928" s="430"/>
      <c r="L1928" s="425"/>
      <c r="M1928" s="425"/>
      <c r="N1928" s="425"/>
      <c r="O1928" s="425"/>
    </row>
    <row r="1929" spans="10:15" ht="15">
      <c r="J1929" s="430"/>
      <c r="K1929" s="430"/>
      <c r="L1929" s="425"/>
      <c r="M1929" s="425"/>
      <c r="N1929" s="425"/>
      <c r="O1929" s="425"/>
    </row>
    <row r="1930" spans="10:15" ht="15">
      <c r="J1930" s="430"/>
      <c r="K1930" s="430"/>
      <c r="L1930" s="425"/>
      <c r="M1930" s="425"/>
      <c r="N1930" s="425"/>
      <c r="O1930" s="425"/>
    </row>
    <row r="1931" spans="10:15" ht="15">
      <c r="J1931" s="430"/>
      <c r="K1931" s="430"/>
      <c r="L1931" s="425"/>
      <c r="M1931" s="425"/>
      <c r="N1931" s="425"/>
      <c r="O1931" s="425"/>
    </row>
    <row r="1932" spans="10:15" ht="15">
      <c r="J1932" s="430"/>
      <c r="K1932" s="430"/>
      <c r="L1932" s="425"/>
      <c r="M1932" s="425"/>
      <c r="N1932" s="425"/>
      <c r="O1932" s="425"/>
    </row>
    <row r="1933" spans="10:15" ht="15">
      <c r="J1933" s="430"/>
      <c r="K1933" s="430"/>
      <c r="L1933" s="425"/>
      <c r="M1933" s="425"/>
      <c r="N1933" s="425"/>
      <c r="O1933" s="425"/>
    </row>
    <row r="1934" spans="10:15" ht="15">
      <c r="J1934" s="430"/>
      <c r="K1934" s="430"/>
      <c r="L1934" s="425"/>
      <c r="M1934" s="425"/>
      <c r="N1934" s="425"/>
      <c r="O1934" s="425"/>
    </row>
    <row r="1935" spans="10:15" ht="15">
      <c r="J1935" s="430"/>
      <c r="K1935" s="430"/>
      <c r="L1935" s="425"/>
      <c r="M1935" s="425"/>
      <c r="N1935" s="425"/>
      <c r="O1935" s="425"/>
    </row>
    <row r="1936" spans="10:15" ht="15">
      <c r="J1936" s="430"/>
      <c r="K1936" s="430"/>
      <c r="L1936" s="425"/>
      <c r="M1936" s="425"/>
      <c r="N1936" s="425"/>
      <c r="O1936" s="425"/>
    </row>
    <row r="1937" spans="10:15" ht="15">
      <c r="J1937" s="430"/>
      <c r="K1937" s="430"/>
      <c r="L1937" s="425"/>
      <c r="M1937" s="425"/>
      <c r="N1937" s="425"/>
      <c r="O1937" s="425"/>
    </row>
    <row r="1938" spans="10:15" ht="15">
      <c r="J1938" s="430"/>
      <c r="K1938" s="430"/>
      <c r="L1938" s="425"/>
      <c r="M1938" s="425"/>
      <c r="N1938" s="425"/>
      <c r="O1938" s="425"/>
    </row>
    <row r="1939" spans="10:15" ht="15">
      <c r="J1939" s="430"/>
      <c r="K1939" s="430"/>
      <c r="L1939" s="425"/>
      <c r="M1939" s="425"/>
      <c r="N1939" s="425"/>
      <c r="O1939" s="425"/>
    </row>
    <row r="1940" spans="10:15" ht="15">
      <c r="J1940" s="430"/>
      <c r="K1940" s="430"/>
      <c r="L1940" s="425"/>
      <c r="M1940" s="425"/>
      <c r="N1940" s="425"/>
      <c r="O1940" s="425"/>
    </row>
    <row r="1941" spans="10:15" ht="15">
      <c r="J1941" s="430"/>
      <c r="K1941" s="430"/>
      <c r="L1941" s="425"/>
      <c r="M1941" s="425"/>
      <c r="N1941" s="425"/>
      <c r="O1941" s="425"/>
    </row>
    <row r="1942" spans="10:15" ht="15">
      <c r="J1942" s="430"/>
      <c r="K1942" s="430"/>
      <c r="L1942" s="425"/>
      <c r="M1942" s="425"/>
      <c r="N1942" s="425"/>
      <c r="O1942" s="425"/>
    </row>
    <row r="1943" spans="10:15" ht="15">
      <c r="J1943" s="430"/>
      <c r="K1943" s="430"/>
      <c r="L1943" s="425"/>
      <c r="M1943" s="425"/>
      <c r="N1943" s="425"/>
      <c r="O1943" s="425"/>
    </row>
  </sheetData>
  <sheetProtection/>
  <mergeCells count="24">
    <mergeCell ref="I15:I17"/>
    <mergeCell ref="E15:E17"/>
    <mergeCell ref="B146:K146"/>
    <mergeCell ref="B145:S145"/>
    <mergeCell ref="P16:Q16"/>
    <mergeCell ref="B2:L2"/>
    <mergeCell ref="B4:I5"/>
    <mergeCell ref="B6:I6"/>
    <mergeCell ref="B9:I9"/>
    <mergeCell ref="G15:G17"/>
    <mergeCell ref="N11:O11"/>
    <mergeCell ref="B15:C16"/>
    <mergeCell ref="D3:I3"/>
    <mergeCell ref="H15:H17"/>
    <mergeCell ref="B153:S153"/>
    <mergeCell ref="A15:A17"/>
    <mergeCell ref="D15:D17"/>
    <mergeCell ref="F15:F17"/>
    <mergeCell ref="S15:S17"/>
    <mergeCell ref="J16:K16"/>
    <mergeCell ref="L16:M16"/>
    <mergeCell ref="R15:R17"/>
    <mergeCell ref="N16:O16"/>
    <mergeCell ref="J15:Q15"/>
  </mergeCells>
  <printOptions/>
  <pageMargins left="0" right="0" top="0" bottom="0" header="0" footer="0"/>
  <pageSetup fitToHeight="9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4"/>
  <sheetViews>
    <sheetView view="pageBreakPreview" zoomScaleNormal="75" zoomScaleSheetLayoutView="100" workbookViewId="0" topLeftCell="A1">
      <pane xSplit="11" ySplit="17" topLeftCell="L102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B107" sqref="B107"/>
    </sheetView>
  </sheetViews>
  <sheetFormatPr defaultColWidth="16.125" defaultRowHeight="12.75"/>
  <cols>
    <col min="1" max="1" width="4.375" style="32" customWidth="1"/>
    <col min="2" max="2" width="21.125" style="30" customWidth="1"/>
    <col min="3" max="3" width="26.625" style="65" customWidth="1"/>
    <col min="4" max="5" width="10.00390625" style="124" hidden="1" customWidth="1"/>
    <col min="6" max="6" width="14.00390625" style="128" customWidth="1"/>
    <col min="7" max="7" width="9.625" style="14" hidden="1" customWidth="1"/>
    <col min="8" max="8" width="10.00390625" style="14" hidden="1" customWidth="1"/>
    <col min="9" max="9" width="9.875" style="14" hidden="1" customWidth="1"/>
    <col min="10" max="10" width="9.625" style="14" hidden="1" customWidth="1"/>
    <col min="11" max="11" width="0.875" style="14" hidden="1" customWidth="1"/>
    <col min="12" max="12" width="8.25390625" style="23" customWidth="1"/>
    <col min="13" max="13" width="10.00390625" style="23" customWidth="1"/>
    <col min="14" max="14" width="8.00390625" style="208" customWidth="1"/>
    <col min="15" max="15" width="10.125" style="37" customWidth="1"/>
    <col min="16" max="16" width="12.00390625" style="14" hidden="1" customWidth="1"/>
    <col min="17" max="17" width="10.625" style="14" hidden="1" customWidth="1"/>
    <col min="18" max="18" width="11.375" style="55" hidden="1" customWidth="1"/>
    <col min="19" max="19" width="25.25390625" style="8" customWidth="1"/>
    <col min="20" max="16384" width="16.125" style="8" customWidth="1"/>
  </cols>
  <sheetData>
    <row r="1" spans="1:18" s="171" customFormat="1" ht="12.75">
      <c r="A1" s="165"/>
      <c r="B1" s="166"/>
      <c r="C1" s="226" t="s">
        <v>486</v>
      </c>
      <c r="D1" s="168"/>
      <c r="E1" s="168"/>
      <c r="F1" s="168"/>
      <c r="G1" s="42"/>
      <c r="H1" s="169"/>
      <c r="I1" s="169"/>
      <c r="J1" s="44"/>
      <c r="K1" s="44"/>
      <c r="L1" s="44"/>
      <c r="M1" s="170"/>
      <c r="N1" s="42" t="s">
        <v>356</v>
      </c>
      <c r="O1" s="42"/>
      <c r="P1" s="42"/>
      <c r="Q1" s="41"/>
      <c r="R1" s="42"/>
    </row>
    <row r="2" spans="1:18" s="171" customFormat="1" ht="12.75">
      <c r="A2" s="165"/>
      <c r="B2" s="166"/>
      <c r="C2" s="227" t="s">
        <v>487</v>
      </c>
      <c r="D2" s="168"/>
      <c r="E2" s="168"/>
      <c r="F2" s="168"/>
      <c r="G2" s="42"/>
      <c r="H2" s="169"/>
      <c r="I2" s="169"/>
      <c r="J2" s="44"/>
      <c r="K2" s="44"/>
      <c r="L2" s="44"/>
      <c r="M2" s="170"/>
      <c r="N2" s="42" t="s">
        <v>357</v>
      </c>
      <c r="O2" s="42"/>
      <c r="P2" s="42"/>
      <c r="Q2" s="41"/>
      <c r="R2" s="42"/>
    </row>
    <row r="3" spans="1:18" s="171" customFormat="1" ht="12.75">
      <c r="A3" s="165"/>
      <c r="B3" s="166"/>
      <c r="C3" s="228" t="s">
        <v>488</v>
      </c>
      <c r="D3" s="168"/>
      <c r="E3" s="168"/>
      <c r="F3" s="168"/>
      <c r="G3" s="44"/>
      <c r="H3" s="170"/>
      <c r="I3" s="169"/>
      <c r="J3" s="44"/>
      <c r="K3" s="44"/>
      <c r="L3" s="44"/>
      <c r="M3" s="170"/>
      <c r="N3" s="44" t="s">
        <v>358</v>
      </c>
      <c r="O3" s="44"/>
      <c r="P3" s="44"/>
      <c r="Q3" s="43"/>
      <c r="R3" s="44"/>
    </row>
    <row r="4" spans="1:18" s="171" customFormat="1" ht="25.5">
      <c r="A4" s="165"/>
      <c r="B4" s="166"/>
      <c r="C4" s="229" t="s">
        <v>489</v>
      </c>
      <c r="D4" s="168"/>
      <c r="E4" s="168"/>
      <c r="F4" s="168"/>
      <c r="G4" s="45"/>
      <c r="H4" s="170"/>
      <c r="I4" s="46"/>
      <c r="J4" s="45"/>
      <c r="K4" s="45"/>
      <c r="L4" s="45"/>
      <c r="M4" s="47"/>
      <c r="N4" s="45"/>
      <c r="O4" s="45"/>
      <c r="P4" s="45"/>
      <c r="Q4" s="46" t="s">
        <v>359</v>
      </c>
      <c r="R4" s="45"/>
    </row>
    <row r="5" spans="1:18" s="171" customFormat="1" ht="12.75">
      <c r="A5" s="172"/>
      <c r="B5" s="173" t="s">
        <v>360</v>
      </c>
      <c r="C5" s="174"/>
      <c r="D5" s="175"/>
      <c r="E5" s="175"/>
      <c r="F5" s="175"/>
      <c r="G5" s="47"/>
      <c r="H5" s="47"/>
      <c r="I5" s="46"/>
      <c r="J5" s="47"/>
      <c r="K5" s="47"/>
      <c r="L5" s="47"/>
      <c r="M5" s="47"/>
      <c r="N5" s="176"/>
      <c r="O5" s="176"/>
      <c r="P5" s="176"/>
      <c r="Q5" s="46" t="s">
        <v>377</v>
      </c>
      <c r="R5" s="47"/>
    </row>
    <row r="6" spans="1:18" s="171" customFormat="1" ht="12.75">
      <c r="A6" s="177"/>
      <c r="B6" s="178"/>
      <c r="C6" s="179" t="s">
        <v>376</v>
      </c>
      <c r="D6" s="175"/>
      <c r="E6" s="175"/>
      <c r="F6" s="175"/>
      <c r="G6" s="42"/>
      <c r="H6" s="42"/>
      <c r="I6" s="42"/>
      <c r="J6" s="42"/>
      <c r="K6" s="42"/>
      <c r="L6" s="42"/>
      <c r="M6" s="42"/>
      <c r="N6" s="42"/>
      <c r="O6" s="42"/>
      <c r="P6" s="42"/>
      <c r="Q6" s="41"/>
      <c r="R6" s="42"/>
    </row>
    <row r="7" spans="1:18" s="171" customFormat="1" ht="12.75">
      <c r="A7" s="180"/>
      <c r="B7" s="181"/>
      <c r="C7" s="182"/>
      <c r="D7" s="175"/>
      <c r="E7" s="175"/>
      <c r="F7" s="175"/>
      <c r="G7" s="50"/>
      <c r="H7" s="42"/>
      <c r="I7" s="40"/>
      <c r="J7" s="40"/>
      <c r="K7" s="44"/>
      <c r="L7" s="42"/>
      <c r="M7" s="50" t="s">
        <v>361</v>
      </c>
      <c r="N7" s="50"/>
      <c r="O7" s="42"/>
      <c r="P7" s="42"/>
      <c r="Q7" s="41"/>
      <c r="R7" s="42"/>
    </row>
    <row r="8" spans="1:18" s="171" customFormat="1" ht="12.75">
      <c r="A8" s="177"/>
      <c r="B8" s="595" t="s">
        <v>430</v>
      </c>
      <c r="C8" s="595"/>
      <c r="D8" s="595"/>
      <c r="E8" s="595"/>
      <c r="F8" s="595"/>
      <c r="G8" s="595"/>
      <c r="H8" s="42"/>
      <c r="I8" s="175"/>
      <c r="J8" s="175"/>
      <c r="K8" s="175"/>
      <c r="L8" s="49"/>
      <c r="M8" s="49" t="s">
        <v>474</v>
      </c>
      <c r="N8" s="49"/>
      <c r="O8" s="49"/>
      <c r="P8" s="49"/>
      <c r="Q8" s="48"/>
      <c r="R8" s="49"/>
    </row>
    <row r="9" spans="1:18" s="171" customFormat="1" ht="12.75">
      <c r="A9" s="177"/>
      <c r="B9" s="183"/>
      <c r="C9" s="184"/>
      <c r="D9" s="48"/>
      <c r="E9" s="48"/>
      <c r="F9" s="48"/>
      <c r="G9" s="49"/>
      <c r="H9" s="42"/>
      <c r="I9" s="175"/>
      <c r="J9" s="175"/>
      <c r="K9" s="175"/>
      <c r="L9" s="49"/>
      <c r="M9" s="49"/>
      <c r="N9" s="49"/>
      <c r="O9" s="49"/>
      <c r="P9" s="49"/>
      <c r="Q9" s="48"/>
      <c r="R9" s="49"/>
    </row>
    <row r="10" spans="2:18" s="171" customFormat="1" ht="12" customHeight="1">
      <c r="B10" s="181"/>
      <c r="C10" s="185"/>
      <c r="D10" s="49"/>
      <c r="E10" s="49"/>
      <c r="F10" s="49"/>
      <c r="G10" s="42"/>
      <c r="H10" s="42"/>
      <c r="I10" s="175"/>
      <c r="J10" s="175"/>
      <c r="K10" s="175"/>
      <c r="L10" s="49"/>
      <c r="M10" s="49" t="s">
        <v>481</v>
      </c>
      <c r="N10" s="49"/>
      <c r="O10" s="49"/>
      <c r="P10" s="49"/>
      <c r="Q10" s="50"/>
      <c r="R10" s="42"/>
    </row>
    <row r="11" spans="2:18" s="171" customFormat="1" ht="12.75">
      <c r="B11" s="181"/>
      <c r="C11" s="185"/>
      <c r="D11" s="49"/>
      <c r="E11" s="49"/>
      <c r="F11" s="49"/>
      <c r="G11" s="42"/>
      <c r="H11" s="42"/>
      <c r="I11" s="175"/>
      <c r="J11" s="175"/>
      <c r="K11" s="175"/>
      <c r="L11" s="49"/>
      <c r="M11" s="49"/>
      <c r="N11" s="49"/>
      <c r="O11" s="49"/>
      <c r="P11" s="49"/>
      <c r="Q11" s="50"/>
      <c r="R11" s="42"/>
    </row>
    <row r="12" spans="2:18" s="171" customFormat="1" ht="12.75">
      <c r="B12" s="180" t="s">
        <v>506</v>
      </c>
      <c r="C12" s="186"/>
      <c r="D12" s="49"/>
      <c r="E12" s="49"/>
      <c r="F12" s="49"/>
      <c r="G12" s="49"/>
      <c r="H12" s="49"/>
      <c r="I12" s="175"/>
      <c r="J12" s="175"/>
      <c r="K12" s="40"/>
      <c r="L12" s="49"/>
      <c r="M12" s="49" t="s">
        <v>362</v>
      </c>
      <c r="N12" s="49"/>
      <c r="O12" s="52">
        <f>R455</f>
        <v>12235458.75</v>
      </c>
      <c r="P12" s="49"/>
      <c r="Q12" s="48"/>
      <c r="R12" s="50"/>
    </row>
    <row r="13" spans="2:18" s="171" customFormat="1" ht="12.75">
      <c r="B13" s="181"/>
      <c r="C13" s="185"/>
      <c r="D13" s="49"/>
      <c r="E13" s="49"/>
      <c r="F13" s="49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1"/>
      <c r="R13" s="42"/>
    </row>
    <row r="14" spans="1:18" s="177" customFormat="1" ht="12.75">
      <c r="A14" s="165"/>
      <c r="B14" s="187"/>
      <c r="C14" s="167"/>
      <c r="D14" s="168"/>
      <c r="E14" s="168"/>
      <c r="F14" s="168"/>
      <c r="G14" s="44"/>
      <c r="H14" s="170"/>
      <c r="I14" s="175"/>
      <c r="J14" s="44"/>
      <c r="K14" s="44"/>
      <c r="L14" s="170"/>
      <c r="M14" s="175" t="s">
        <v>363</v>
      </c>
      <c r="N14" s="44"/>
      <c r="O14" s="44"/>
      <c r="P14" s="170"/>
      <c r="Q14" s="51">
        <f>R455</f>
        <v>12235458.75</v>
      </c>
      <c r="R14" s="40"/>
    </row>
    <row r="15" spans="1:18" s="191" customFormat="1" ht="16.5" thickBot="1">
      <c r="A15" s="33"/>
      <c r="B15" s="33"/>
      <c r="C15" s="61"/>
      <c r="D15" s="188"/>
      <c r="E15" s="188"/>
      <c r="F15" s="188"/>
      <c r="G15" s="33"/>
      <c r="H15" s="33"/>
      <c r="I15" s="33"/>
      <c r="J15" s="33"/>
      <c r="K15" s="189"/>
      <c r="L15" s="189"/>
      <c r="M15" s="189"/>
      <c r="N15" s="189"/>
      <c r="O15" s="190"/>
      <c r="P15" s="189"/>
      <c r="Q15" s="189"/>
      <c r="R15" s="39"/>
    </row>
    <row r="16" spans="1:19" ht="12.75" customHeight="1" thickBot="1">
      <c r="A16" s="597" t="s">
        <v>24</v>
      </c>
      <c r="B16" s="600" t="s">
        <v>25</v>
      </c>
      <c r="C16" s="603" t="s">
        <v>510</v>
      </c>
      <c r="D16" s="192" t="s">
        <v>479</v>
      </c>
      <c r="E16" s="225" t="s">
        <v>485</v>
      </c>
      <c r="F16" s="194" t="s">
        <v>532</v>
      </c>
      <c r="G16" s="605" t="s">
        <v>217</v>
      </c>
      <c r="H16" s="606"/>
      <c r="I16" s="606"/>
      <c r="J16" s="606"/>
      <c r="K16" s="607"/>
      <c r="L16" s="589" t="s">
        <v>238</v>
      </c>
      <c r="M16" s="591" t="s">
        <v>239</v>
      </c>
      <c r="N16" s="203" t="s">
        <v>447</v>
      </c>
      <c r="O16" s="593" t="s">
        <v>240</v>
      </c>
      <c r="P16" s="21" t="s">
        <v>219</v>
      </c>
      <c r="Q16" s="56" t="s">
        <v>218</v>
      </c>
      <c r="R16" s="587" t="s">
        <v>234</v>
      </c>
      <c r="S16" s="586" t="s">
        <v>505</v>
      </c>
    </row>
    <row r="17" spans="1:19" s="9" customFormat="1" ht="15.75" thickBot="1">
      <c r="A17" s="598"/>
      <c r="B17" s="601"/>
      <c r="C17" s="604"/>
      <c r="D17" s="193" t="s">
        <v>480</v>
      </c>
      <c r="E17" s="125">
        <v>0.086</v>
      </c>
      <c r="F17" s="194" t="s">
        <v>479</v>
      </c>
      <c r="G17" s="198">
        <v>1</v>
      </c>
      <c r="H17" s="199">
        <v>2</v>
      </c>
      <c r="I17" s="199">
        <v>3</v>
      </c>
      <c r="J17" s="199">
        <v>4</v>
      </c>
      <c r="K17" s="200">
        <v>5</v>
      </c>
      <c r="L17" s="590"/>
      <c r="M17" s="592"/>
      <c r="N17" s="204" t="s">
        <v>339</v>
      </c>
      <c r="O17" s="594"/>
      <c r="P17" s="66"/>
      <c r="Q17" s="67"/>
      <c r="R17" s="588"/>
      <c r="S17" s="586"/>
    </row>
    <row r="18" spans="1:19" s="9" customFormat="1" ht="15">
      <c r="A18" s="96"/>
      <c r="B18" s="97"/>
      <c r="C18" s="98"/>
      <c r="D18" s="115"/>
      <c r="E18" s="160"/>
      <c r="F18" s="129"/>
      <c r="G18" s="195"/>
      <c r="H18" s="196"/>
      <c r="I18" s="196"/>
      <c r="J18" s="196"/>
      <c r="K18" s="197"/>
      <c r="L18" s="21"/>
      <c r="M18" s="99"/>
      <c r="N18" s="205"/>
      <c r="O18" s="99"/>
      <c r="P18" s="100"/>
      <c r="Q18" s="100"/>
      <c r="R18" s="258"/>
      <c r="S18" s="266"/>
    </row>
    <row r="19" spans="1:20" s="1" customFormat="1" ht="15.75" customHeight="1">
      <c r="A19" s="101">
        <v>1</v>
      </c>
      <c r="B19" s="68" t="s">
        <v>249</v>
      </c>
      <c r="C19" s="63" t="s">
        <v>456</v>
      </c>
      <c r="D19" s="116"/>
      <c r="E19" s="116"/>
      <c r="F19" s="116">
        <v>160000</v>
      </c>
      <c r="G19" s="148"/>
      <c r="H19" s="20"/>
      <c r="I19" s="143">
        <v>160000</v>
      </c>
      <c r="J19" s="20"/>
      <c r="K19" s="149"/>
      <c r="L19" s="135">
        <f>F19*0.2</f>
        <v>32000</v>
      </c>
      <c r="M19" s="2">
        <f>F19*0.1</f>
        <v>16000</v>
      </c>
      <c r="N19" s="15"/>
      <c r="O19" s="2"/>
      <c r="P19" s="2">
        <f>(F19+O19+N19+M19+L19)*0.25</f>
        <v>52000</v>
      </c>
      <c r="Q19" s="2">
        <f>F19*0.3</f>
        <v>48000</v>
      </c>
      <c r="R19" s="259">
        <f>Q19+P19+O19+N19+M19+L19+F19</f>
        <v>308000</v>
      </c>
      <c r="S19" s="81"/>
      <c r="T19" s="30"/>
    </row>
    <row r="20" spans="1:20" s="16" customFormat="1" ht="22.5" customHeight="1">
      <c r="A20" s="101">
        <v>2</v>
      </c>
      <c r="B20" s="87" t="s">
        <v>120</v>
      </c>
      <c r="C20" s="86" t="s">
        <v>457</v>
      </c>
      <c r="D20" s="116"/>
      <c r="E20" s="116"/>
      <c r="F20" s="116">
        <v>50000</v>
      </c>
      <c r="G20" s="150"/>
      <c r="H20" s="144"/>
      <c r="I20" s="143">
        <v>50000</v>
      </c>
      <c r="J20" s="144"/>
      <c r="K20" s="151"/>
      <c r="L20" s="136"/>
      <c r="M20" s="15"/>
      <c r="N20" s="15"/>
      <c r="O20" s="15"/>
      <c r="P20" s="15"/>
      <c r="Q20" s="15"/>
      <c r="R20" s="259">
        <f>Q20+P20+O20+N20+M20+L20+F20</f>
        <v>50000</v>
      </c>
      <c r="S20" s="81"/>
      <c r="T20" s="30"/>
    </row>
    <row r="21" spans="1:20" s="16" customFormat="1" ht="22.5" customHeight="1">
      <c r="A21" s="101">
        <v>3</v>
      </c>
      <c r="B21" s="68" t="s">
        <v>164</v>
      </c>
      <c r="C21" s="86" t="s">
        <v>457</v>
      </c>
      <c r="D21" s="116"/>
      <c r="E21" s="116"/>
      <c r="F21" s="116">
        <v>115000</v>
      </c>
      <c r="G21" s="150"/>
      <c r="H21" s="144"/>
      <c r="I21" s="143">
        <v>115000</v>
      </c>
      <c r="J21" s="144"/>
      <c r="K21" s="151"/>
      <c r="L21" s="136"/>
      <c r="M21" s="15"/>
      <c r="N21" s="15"/>
      <c r="O21" s="15"/>
      <c r="P21" s="15"/>
      <c r="Q21" s="15"/>
      <c r="R21" s="259">
        <f>Q21+P21+O21+N21+M21+L21+F21</f>
        <v>115000</v>
      </c>
      <c r="S21" s="81"/>
      <c r="T21" s="30"/>
    </row>
    <row r="22" spans="1:20" s="1" customFormat="1" ht="30" customHeight="1">
      <c r="A22" s="101">
        <v>4</v>
      </c>
      <c r="B22" s="68" t="s">
        <v>215</v>
      </c>
      <c r="C22" s="63" t="s">
        <v>458</v>
      </c>
      <c r="D22" s="116"/>
      <c r="E22" s="116"/>
      <c r="F22" s="116">
        <v>90000</v>
      </c>
      <c r="G22" s="231">
        <v>35000</v>
      </c>
      <c r="H22" s="232">
        <v>42000</v>
      </c>
      <c r="I22" s="232">
        <v>48000</v>
      </c>
      <c r="J22" s="232">
        <v>60000</v>
      </c>
      <c r="K22" s="234">
        <v>90000</v>
      </c>
      <c r="L22" s="135"/>
      <c r="M22" s="2">
        <f>F22*0.1</f>
        <v>9000</v>
      </c>
      <c r="N22" s="15"/>
      <c r="O22" s="2"/>
      <c r="P22" s="2">
        <f>(F22+O22+N22+M22+L22+Q22)*0.25</f>
        <v>32250</v>
      </c>
      <c r="Q22" s="2">
        <v>30000</v>
      </c>
      <c r="R22" s="259">
        <f>Q22+P22+O22+N22+M22+L22+F22</f>
        <v>161250</v>
      </c>
      <c r="S22" s="81"/>
      <c r="T22" s="30"/>
    </row>
    <row r="23" spans="1:20" s="1" customFormat="1" ht="15.75" customHeight="1">
      <c r="A23" s="101">
        <v>5</v>
      </c>
      <c r="B23" s="68" t="s">
        <v>116</v>
      </c>
      <c r="C23" s="63" t="s">
        <v>459</v>
      </c>
      <c r="D23" s="116"/>
      <c r="E23" s="116"/>
      <c r="F23" s="116">
        <v>75000</v>
      </c>
      <c r="G23" s="231">
        <v>35000</v>
      </c>
      <c r="H23" s="232">
        <v>42000</v>
      </c>
      <c r="I23" s="232">
        <v>48000</v>
      </c>
      <c r="J23" s="235">
        <v>63000</v>
      </c>
      <c r="K23" s="233">
        <v>90000</v>
      </c>
      <c r="L23" s="135">
        <f>F23*0.2</f>
        <v>15000</v>
      </c>
      <c r="M23" s="2"/>
      <c r="N23" s="15"/>
      <c r="O23" s="2"/>
      <c r="P23" s="2">
        <f aca="true" t="shared" si="0" ref="P23:P30">(F23+O23+N23+M23+L23+Q23)*0.25</f>
        <v>27750</v>
      </c>
      <c r="Q23" s="2">
        <v>21000</v>
      </c>
      <c r="R23" s="259">
        <f aca="true" t="shared" si="1" ref="R23:R30">Q23+P23+O23+N23+M23+L23+F23</f>
        <v>138750</v>
      </c>
      <c r="S23" s="81"/>
      <c r="T23" s="30"/>
    </row>
    <row r="24" spans="1:20" s="1" customFormat="1" ht="15.75" customHeight="1">
      <c r="A24" s="101">
        <v>6</v>
      </c>
      <c r="B24" s="68" t="s">
        <v>103</v>
      </c>
      <c r="C24" s="63" t="s">
        <v>115</v>
      </c>
      <c r="D24" s="116"/>
      <c r="E24" s="116"/>
      <c r="F24" s="116">
        <v>75000</v>
      </c>
      <c r="G24" s="231">
        <v>35000</v>
      </c>
      <c r="H24" s="232">
        <v>42000</v>
      </c>
      <c r="I24" s="232">
        <v>48000</v>
      </c>
      <c r="J24" s="235">
        <v>70000</v>
      </c>
      <c r="K24" s="233">
        <v>90000</v>
      </c>
      <c r="L24" s="135">
        <f>F24*0.1</f>
        <v>7500</v>
      </c>
      <c r="M24" s="2">
        <f>F24*0.1</f>
        <v>7500</v>
      </c>
      <c r="N24" s="15"/>
      <c r="O24" s="2"/>
      <c r="P24" s="2">
        <f t="shared" si="0"/>
        <v>28333.25</v>
      </c>
      <c r="Q24" s="2">
        <v>23333</v>
      </c>
      <c r="R24" s="259">
        <f t="shared" si="1"/>
        <v>141666.25</v>
      </c>
      <c r="S24" s="81"/>
      <c r="T24" s="30"/>
    </row>
    <row r="25" spans="1:20" s="1" customFormat="1" ht="32.25" customHeight="1">
      <c r="A25" s="101">
        <v>7</v>
      </c>
      <c r="B25" s="68" t="s">
        <v>380</v>
      </c>
      <c r="C25" s="106" t="s">
        <v>460</v>
      </c>
      <c r="D25" s="116"/>
      <c r="E25" s="116"/>
      <c r="F25" s="116">
        <v>90000</v>
      </c>
      <c r="G25" s="231">
        <v>35000</v>
      </c>
      <c r="H25" s="232">
        <v>42000</v>
      </c>
      <c r="I25" s="232">
        <v>48000</v>
      </c>
      <c r="J25" s="232">
        <v>60000</v>
      </c>
      <c r="K25" s="234">
        <v>90000</v>
      </c>
      <c r="L25" s="135">
        <f>F25*0.2</f>
        <v>18000</v>
      </c>
      <c r="M25" s="2">
        <f>F25*0.1</f>
        <v>9000</v>
      </c>
      <c r="N25" s="15"/>
      <c r="O25" s="2"/>
      <c r="P25" s="2">
        <f t="shared" si="0"/>
        <v>36750</v>
      </c>
      <c r="Q25" s="2">
        <v>30000</v>
      </c>
      <c r="R25" s="259">
        <f t="shared" si="1"/>
        <v>183750</v>
      </c>
      <c r="S25" s="81"/>
      <c r="T25" s="30"/>
    </row>
    <row r="26" spans="1:20" s="1" customFormat="1" ht="15.75" customHeight="1">
      <c r="A26" s="101">
        <v>8</v>
      </c>
      <c r="B26" s="68" t="s">
        <v>117</v>
      </c>
      <c r="C26" s="63" t="s">
        <v>461</v>
      </c>
      <c r="D26" s="116"/>
      <c r="E26" s="116"/>
      <c r="F26" s="116">
        <v>75000</v>
      </c>
      <c r="G26" s="231">
        <v>35000</v>
      </c>
      <c r="H26" s="232">
        <v>42000</v>
      </c>
      <c r="I26" s="232">
        <v>48000</v>
      </c>
      <c r="J26" s="235">
        <v>70000</v>
      </c>
      <c r="K26" s="233">
        <v>90000</v>
      </c>
      <c r="L26" s="135">
        <f>F26*0.2</f>
        <v>15000</v>
      </c>
      <c r="M26" s="2">
        <f>F26*0.15</f>
        <v>11250</v>
      </c>
      <c r="N26" s="15"/>
      <c r="O26" s="2"/>
      <c r="P26" s="2">
        <f t="shared" si="0"/>
        <v>31145.75</v>
      </c>
      <c r="Q26" s="2">
        <v>23333</v>
      </c>
      <c r="R26" s="259">
        <f t="shared" si="1"/>
        <v>155728.75</v>
      </c>
      <c r="S26" s="81"/>
      <c r="T26" s="30"/>
    </row>
    <row r="27" spans="1:20" s="1" customFormat="1" ht="24" customHeight="1">
      <c r="A27" s="101">
        <v>9</v>
      </c>
      <c r="B27" s="68" t="s">
        <v>335</v>
      </c>
      <c r="C27" s="63" t="s">
        <v>462</v>
      </c>
      <c r="D27" s="116"/>
      <c r="E27" s="116"/>
      <c r="F27" s="116">
        <v>70000</v>
      </c>
      <c r="G27" s="231">
        <v>35000</v>
      </c>
      <c r="H27" s="232">
        <v>42000</v>
      </c>
      <c r="I27" s="232">
        <v>48000</v>
      </c>
      <c r="J27" s="235">
        <v>70000</v>
      </c>
      <c r="K27" s="233">
        <v>90000</v>
      </c>
      <c r="L27" s="135">
        <f>F27*0.2</f>
        <v>14000</v>
      </c>
      <c r="M27" s="2">
        <f>F27*0.1</f>
        <v>7000</v>
      </c>
      <c r="N27" s="15"/>
      <c r="O27" s="2">
        <f>F27*0.4</f>
        <v>28000</v>
      </c>
      <c r="P27" s="2">
        <f t="shared" si="0"/>
        <v>35583.25</v>
      </c>
      <c r="Q27" s="2">
        <v>23333</v>
      </c>
      <c r="R27" s="259">
        <f t="shared" si="1"/>
        <v>177916.25</v>
      </c>
      <c r="S27" s="81"/>
      <c r="T27" s="30"/>
    </row>
    <row r="28" spans="1:20" s="1" customFormat="1" ht="50.25" customHeight="1">
      <c r="A28" s="101">
        <v>10</v>
      </c>
      <c r="C28" s="63" t="s">
        <v>78</v>
      </c>
      <c r="D28" s="117"/>
      <c r="E28" s="117"/>
      <c r="F28" s="117">
        <v>80000</v>
      </c>
      <c r="G28" s="231">
        <v>35000</v>
      </c>
      <c r="H28" s="232">
        <v>42000</v>
      </c>
      <c r="I28" s="232">
        <v>48000</v>
      </c>
      <c r="J28" s="235">
        <v>70000</v>
      </c>
      <c r="K28" s="233">
        <v>90000</v>
      </c>
      <c r="L28" s="135"/>
      <c r="M28" s="2">
        <f>F28*0.1</f>
        <v>8000</v>
      </c>
      <c r="N28" s="15"/>
      <c r="O28" s="2"/>
      <c r="P28" s="2">
        <f t="shared" si="0"/>
        <v>27833.25</v>
      </c>
      <c r="Q28" s="2">
        <v>23333</v>
      </c>
      <c r="R28" s="259">
        <f t="shared" si="1"/>
        <v>139166.25</v>
      </c>
      <c r="S28" s="269" t="s">
        <v>517</v>
      </c>
      <c r="T28" s="30"/>
    </row>
    <row r="29" spans="1:20" s="1" customFormat="1" ht="15.75" customHeight="1">
      <c r="A29" s="101">
        <v>11</v>
      </c>
      <c r="B29" s="68" t="s">
        <v>118</v>
      </c>
      <c r="C29" s="63" t="s">
        <v>463</v>
      </c>
      <c r="D29" s="117"/>
      <c r="E29" s="117"/>
      <c r="F29" s="117">
        <v>63000</v>
      </c>
      <c r="G29" s="231">
        <v>35000</v>
      </c>
      <c r="H29" s="232">
        <v>42000</v>
      </c>
      <c r="I29" s="232">
        <v>48000</v>
      </c>
      <c r="J29" s="235">
        <v>63000</v>
      </c>
      <c r="K29" s="233">
        <v>90000</v>
      </c>
      <c r="L29" s="135">
        <f>F29*0.2</f>
        <v>12600</v>
      </c>
      <c r="M29" s="2">
        <f>F29*0.1</f>
        <v>6300</v>
      </c>
      <c r="N29" s="15"/>
      <c r="O29" s="2"/>
      <c r="P29" s="2">
        <f t="shared" si="0"/>
        <v>25725</v>
      </c>
      <c r="Q29" s="2">
        <v>21000</v>
      </c>
      <c r="R29" s="259">
        <f t="shared" si="1"/>
        <v>128625</v>
      </c>
      <c r="S29" s="81"/>
      <c r="T29" s="30"/>
    </row>
    <row r="30" spans="1:20" s="1" customFormat="1" ht="36.75" customHeight="1">
      <c r="A30" s="101">
        <v>12</v>
      </c>
      <c r="B30" s="68"/>
      <c r="C30" s="230" t="s">
        <v>490</v>
      </c>
      <c r="D30" s="117"/>
      <c r="E30" s="117"/>
      <c r="F30" s="117">
        <v>75000</v>
      </c>
      <c r="G30" s="231">
        <v>35000</v>
      </c>
      <c r="H30" s="232">
        <v>42000</v>
      </c>
      <c r="I30" s="232">
        <v>48000</v>
      </c>
      <c r="J30" s="235">
        <v>68000</v>
      </c>
      <c r="K30" s="233">
        <v>90000</v>
      </c>
      <c r="L30" s="135"/>
      <c r="M30" s="2">
        <f>F30*0.1</f>
        <v>7500</v>
      </c>
      <c r="N30" s="15"/>
      <c r="O30" s="2"/>
      <c r="P30" s="2">
        <f t="shared" si="0"/>
        <v>25875</v>
      </c>
      <c r="Q30" s="2">
        <v>21000</v>
      </c>
      <c r="R30" s="259">
        <f t="shared" si="1"/>
        <v>129375</v>
      </c>
      <c r="S30" s="267" t="s">
        <v>516</v>
      </c>
      <c r="T30" s="30"/>
    </row>
    <row r="31" spans="1:20" s="16" customFormat="1" ht="22.5" customHeight="1">
      <c r="A31" s="101">
        <v>13</v>
      </c>
      <c r="B31" s="87" t="s">
        <v>119</v>
      </c>
      <c r="C31" s="105" t="s">
        <v>235</v>
      </c>
      <c r="D31" s="118"/>
      <c r="E31" s="118"/>
      <c r="F31" s="118">
        <v>100000</v>
      </c>
      <c r="G31" s="150"/>
      <c r="H31" s="144"/>
      <c r="I31" s="143">
        <v>100000</v>
      </c>
      <c r="J31" s="144"/>
      <c r="K31" s="151"/>
      <c r="L31" s="136"/>
      <c r="M31" s="15"/>
      <c r="N31" s="15"/>
      <c r="O31" s="15"/>
      <c r="P31" s="15"/>
      <c r="Q31" s="15"/>
      <c r="R31" s="259">
        <f>Q31+P31+O31+N31+M31+L31+F31</f>
        <v>100000</v>
      </c>
      <c r="S31" s="81"/>
      <c r="T31" s="30"/>
    </row>
    <row r="32" spans="1:20" s="16" customFormat="1" ht="39.75" customHeight="1">
      <c r="A32" s="101">
        <v>14</v>
      </c>
      <c r="B32" s="87"/>
      <c r="C32" s="240" t="s">
        <v>552</v>
      </c>
      <c r="D32" s="117"/>
      <c r="E32" s="117"/>
      <c r="F32" s="117">
        <v>46000</v>
      </c>
      <c r="G32" s="150">
        <v>35000</v>
      </c>
      <c r="H32" s="143">
        <v>46000</v>
      </c>
      <c r="I32" s="144">
        <v>50000</v>
      </c>
      <c r="J32" s="144">
        <v>60000</v>
      </c>
      <c r="K32" s="151">
        <v>90000</v>
      </c>
      <c r="L32" s="136"/>
      <c r="M32" s="2"/>
      <c r="N32" s="15"/>
      <c r="O32" s="15"/>
      <c r="P32" s="2">
        <f>(F32+O32+N32+M32+L32)*0.25</f>
        <v>11500</v>
      </c>
      <c r="Q32" s="2">
        <f>F32*0.3</f>
        <v>13800</v>
      </c>
      <c r="R32" s="259">
        <f>Q32+P32+O32+N32+M32+L32+F32</f>
        <v>71300</v>
      </c>
      <c r="S32" s="81"/>
      <c r="T32" s="30"/>
    </row>
    <row r="33" spans="1:20" s="16" customFormat="1" ht="25.5" customHeight="1">
      <c r="A33" s="101">
        <v>15</v>
      </c>
      <c r="B33" s="87" t="s">
        <v>366</v>
      </c>
      <c r="C33" s="86" t="s">
        <v>365</v>
      </c>
      <c r="D33" s="117"/>
      <c r="E33" s="117"/>
      <c r="F33" s="117">
        <v>32600</v>
      </c>
      <c r="G33" s="150">
        <v>25000</v>
      </c>
      <c r="H33" s="143">
        <v>32600</v>
      </c>
      <c r="I33" s="144">
        <v>35000</v>
      </c>
      <c r="J33" s="144">
        <v>40000</v>
      </c>
      <c r="K33" s="151">
        <v>45000</v>
      </c>
      <c r="L33" s="136"/>
      <c r="M33" s="15"/>
      <c r="N33" s="15"/>
      <c r="O33" s="15"/>
      <c r="P33" s="2">
        <f>(F33+O33+N33+M33+L33)*0.25</f>
        <v>8150</v>
      </c>
      <c r="Q33" s="2">
        <f>F33*0.3</f>
        <v>9780</v>
      </c>
      <c r="R33" s="259">
        <f>Q33+P33+O33+N33+M33+L33+F33</f>
        <v>50530</v>
      </c>
      <c r="S33" s="81"/>
      <c r="T33" s="30"/>
    </row>
    <row r="34" spans="1:20" s="16" customFormat="1" ht="37.5" customHeight="1">
      <c r="A34" s="101">
        <v>16</v>
      </c>
      <c r="B34" s="87" t="s">
        <v>248</v>
      </c>
      <c r="C34" s="86" t="s">
        <v>365</v>
      </c>
      <c r="D34" s="117"/>
      <c r="E34" s="117"/>
      <c r="F34" s="117">
        <v>32600</v>
      </c>
      <c r="G34" s="150">
        <v>25000</v>
      </c>
      <c r="H34" s="143">
        <v>32600</v>
      </c>
      <c r="I34" s="144">
        <v>35000</v>
      </c>
      <c r="J34" s="144">
        <v>40000</v>
      </c>
      <c r="K34" s="151">
        <v>45000</v>
      </c>
      <c r="L34" s="136">
        <f>F34*0.2</f>
        <v>6520</v>
      </c>
      <c r="M34" s="15"/>
      <c r="N34" s="15">
        <v>9400</v>
      </c>
      <c r="O34" s="15"/>
      <c r="P34" s="2">
        <f>(F34+O34+N34+M34+L34)*0.25</f>
        <v>12130</v>
      </c>
      <c r="Q34" s="2">
        <f>F34*0.3</f>
        <v>9780</v>
      </c>
      <c r="R34" s="259">
        <f>Q34+P34+O34+N34+M34+L34+F34</f>
        <v>70430</v>
      </c>
      <c r="S34" s="81"/>
      <c r="T34" s="30"/>
    </row>
    <row r="35" spans="1:20" s="57" customFormat="1" ht="15.75" customHeight="1">
      <c r="A35" s="101">
        <f>A34</f>
        <v>16</v>
      </c>
      <c r="B35" s="69" t="s">
        <v>96</v>
      </c>
      <c r="C35" s="70">
        <v>15</v>
      </c>
      <c r="D35" s="119"/>
      <c r="E35" s="119">
        <f>SUM(E19:E34)</f>
        <v>0</v>
      </c>
      <c r="F35" s="131">
        <f>SUM(F19:F34)</f>
        <v>1229200</v>
      </c>
      <c r="G35" s="152"/>
      <c r="H35" s="145">
        <f>H34+H33+H32+I31+J30+J29+J28+J27+J26+K25+J24+J23+K22+I21+I20+I19</f>
        <v>1190200</v>
      </c>
      <c r="I35" s="145"/>
      <c r="J35" s="145"/>
      <c r="K35" s="153"/>
      <c r="L35" s="137">
        <f aca="true" t="shared" si="2" ref="L35:R35">SUM(L19:L34)</f>
        <v>120620</v>
      </c>
      <c r="M35" s="38">
        <f t="shared" si="2"/>
        <v>81550</v>
      </c>
      <c r="N35" s="145">
        <f t="shared" si="2"/>
        <v>9400</v>
      </c>
      <c r="O35" s="38">
        <f t="shared" si="2"/>
        <v>28000</v>
      </c>
      <c r="P35" s="38">
        <f t="shared" si="2"/>
        <v>355025.5</v>
      </c>
      <c r="Q35" s="38">
        <f t="shared" si="2"/>
        <v>297692</v>
      </c>
      <c r="R35" s="260">
        <f t="shared" si="2"/>
        <v>2121487.5</v>
      </c>
      <c r="S35" s="81"/>
      <c r="T35" s="30"/>
    </row>
    <row r="36" spans="1:20" s="255" customFormat="1" ht="15.75" customHeight="1">
      <c r="A36" s="268"/>
      <c r="B36" s="253" t="s">
        <v>579</v>
      </c>
      <c r="C36" s="298"/>
      <c r="D36" s="273"/>
      <c r="E36" s="274"/>
      <c r="F36" s="274"/>
      <c r="G36" s="299"/>
      <c r="H36" s="300"/>
      <c r="I36" s="300"/>
      <c r="J36" s="300"/>
      <c r="K36" s="301"/>
      <c r="L36" s="302"/>
      <c r="M36" s="254"/>
      <c r="N36" s="300"/>
      <c r="O36" s="254"/>
      <c r="P36" s="254"/>
      <c r="Q36" s="254"/>
      <c r="R36" s="263"/>
      <c r="S36" s="265"/>
      <c r="T36" s="275"/>
    </row>
    <row r="37" spans="1:20" s="255" customFormat="1" ht="24.75" customHeight="1">
      <c r="A37" s="268"/>
      <c r="B37" s="276" t="s">
        <v>580</v>
      </c>
      <c r="C37" s="243" t="s">
        <v>457</v>
      </c>
      <c r="D37" s="273"/>
      <c r="E37" s="274"/>
      <c r="F37" s="245">
        <v>115000</v>
      </c>
      <c r="G37" s="299"/>
      <c r="H37" s="300"/>
      <c r="I37" s="300"/>
      <c r="J37" s="300"/>
      <c r="K37" s="301"/>
      <c r="L37" s="302"/>
      <c r="M37" s="254"/>
      <c r="N37" s="300"/>
      <c r="O37" s="254"/>
      <c r="P37" s="254"/>
      <c r="Q37" s="254"/>
      <c r="R37" s="263"/>
      <c r="S37" s="265"/>
      <c r="T37" s="275"/>
    </row>
    <row r="38" spans="1:20" s="255" customFormat="1" ht="27.75" customHeight="1">
      <c r="A38" s="268"/>
      <c r="B38" s="276" t="s">
        <v>164</v>
      </c>
      <c r="C38" s="243" t="s">
        <v>457</v>
      </c>
      <c r="D38" s="273"/>
      <c r="E38" s="274"/>
      <c r="F38" s="245">
        <v>115000</v>
      </c>
      <c r="G38" s="299"/>
      <c r="H38" s="300"/>
      <c r="I38" s="300"/>
      <c r="J38" s="300"/>
      <c r="K38" s="301"/>
      <c r="L38" s="302"/>
      <c r="M38" s="254"/>
      <c r="N38" s="300"/>
      <c r="O38" s="254"/>
      <c r="P38" s="254"/>
      <c r="Q38" s="254"/>
      <c r="R38" s="263"/>
      <c r="S38" s="265"/>
      <c r="T38" s="275"/>
    </row>
    <row r="39" spans="1:20" s="57" customFormat="1" ht="27.75" customHeight="1">
      <c r="A39" s="60"/>
      <c r="B39" s="69" t="s">
        <v>550</v>
      </c>
      <c r="C39" s="83">
        <v>2</v>
      </c>
      <c r="D39" s="283"/>
      <c r="E39" s="284"/>
      <c r="F39" s="284"/>
      <c r="G39" s="152"/>
      <c r="H39" s="145"/>
      <c r="I39" s="145"/>
      <c r="J39" s="145"/>
      <c r="K39" s="153"/>
      <c r="L39" s="137"/>
      <c r="M39" s="38"/>
      <c r="N39" s="145"/>
      <c r="O39" s="38"/>
      <c r="P39" s="38"/>
      <c r="Q39" s="38"/>
      <c r="R39" s="260"/>
      <c r="S39" s="306"/>
      <c r="T39" s="307"/>
    </row>
    <row r="40" spans="1:20" s="11" customFormat="1" ht="27.75" customHeight="1">
      <c r="A40" s="28"/>
      <c r="B40" s="79" t="s">
        <v>538</v>
      </c>
      <c r="C40" s="80"/>
      <c r="D40" s="119"/>
      <c r="E40" s="161">
        <f>D40*1.086</f>
        <v>0</v>
      </c>
      <c r="F40" s="130"/>
      <c r="G40" s="104"/>
      <c r="H40" s="146"/>
      <c r="I40" s="146"/>
      <c r="J40" s="146"/>
      <c r="K40" s="155"/>
      <c r="L40" s="138"/>
      <c r="M40" s="18"/>
      <c r="N40" s="18"/>
      <c r="O40" s="18"/>
      <c r="P40" s="18"/>
      <c r="Q40" s="18"/>
      <c r="R40" s="259"/>
      <c r="S40" s="81" t="s">
        <v>546</v>
      </c>
      <c r="T40" s="30"/>
    </row>
    <row r="41" spans="1:20" s="11" customFormat="1" ht="27.75" customHeight="1">
      <c r="A41" s="28">
        <v>1</v>
      </c>
      <c r="B41" s="252"/>
      <c r="C41" s="252" t="s">
        <v>539</v>
      </c>
      <c r="D41" s="119"/>
      <c r="E41" s="161"/>
      <c r="F41" s="130">
        <v>35300</v>
      </c>
      <c r="G41" s="104"/>
      <c r="H41" s="146"/>
      <c r="I41" s="146"/>
      <c r="J41" s="146"/>
      <c r="K41" s="155"/>
      <c r="L41" s="136"/>
      <c r="M41" s="15"/>
      <c r="N41" s="15"/>
      <c r="O41" s="18"/>
      <c r="P41" s="18"/>
      <c r="Q41" s="18"/>
      <c r="R41" s="259"/>
      <c r="S41" s="81"/>
      <c r="T41" s="30"/>
    </row>
    <row r="42" spans="1:20" s="255" customFormat="1" ht="22.5" customHeight="1">
      <c r="A42" s="268">
        <v>2</v>
      </c>
      <c r="B42" s="63" t="s">
        <v>270</v>
      </c>
      <c r="C42" s="279" t="s">
        <v>540</v>
      </c>
      <c r="D42" s="273"/>
      <c r="E42" s="274"/>
      <c r="F42" s="278">
        <v>22800</v>
      </c>
      <c r="G42" s="247"/>
      <c r="H42" s="248"/>
      <c r="I42" s="248"/>
      <c r="J42" s="248"/>
      <c r="K42" s="249"/>
      <c r="L42" s="250">
        <f>F42*0.2</f>
        <v>4560</v>
      </c>
      <c r="M42" s="251"/>
      <c r="N42" s="248">
        <v>9700</v>
      </c>
      <c r="O42" s="251"/>
      <c r="P42" s="251"/>
      <c r="Q42" s="251"/>
      <c r="R42" s="277"/>
      <c r="S42" s="265"/>
      <c r="T42" s="275"/>
    </row>
    <row r="43" spans="1:20" s="255" customFormat="1" ht="24.75" customHeight="1">
      <c r="A43" s="268">
        <v>3</v>
      </c>
      <c r="B43" s="276" t="s">
        <v>541</v>
      </c>
      <c r="C43" s="243" t="s">
        <v>543</v>
      </c>
      <c r="D43" s="273"/>
      <c r="E43" s="274"/>
      <c r="F43" s="245">
        <v>21800</v>
      </c>
      <c r="G43" s="247"/>
      <c r="H43" s="248"/>
      <c r="I43" s="248"/>
      <c r="J43" s="248"/>
      <c r="K43" s="249"/>
      <c r="L43" s="250"/>
      <c r="M43" s="251"/>
      <c r="N43" s="248"/>
      <c r="O43" s="251"/>
      <c r="P43" s="251"/>
      <c r="Q43" s="251"/>
      <c r="R43" s="277"/>
      <c r="S43" s="265"/>
      <c r="T43" s="275"/>
    </row>
    <row r="44" spans="1:20" s="255" customFormat="1" ht="15.75" customHeight="1">
      <c r="A44" s="268">
        <v>4</v>
      </c>
      <c r="B44" s="276" t="s">
        <v>544</v>
      </c>
      <c r="C44" s="243" t="s">
        <v>542</v>
      </c>
      <c r="D44" s="273"/>
      <c r="E44" s="274"/>
      <c r="F44" s="245">
        <v>26100</v>
      </c>
      <c r="G44" s="247"/>
      <c r="H44" s="248"/>
      <c r="I44" s="248"/>
      <c r="J44" s="248"/>
      <c r="K44" s="249"/>
      <c r="L44" s="250">
        <f>F44*0.2</f>
        <v>5220</v>
      </c>
      <c r="M44" s="251"/>
      <c r="N44" s="248"/>
      <c r="O44" s="251"/>
      <c r="P44" s="251"/>
      <c r="Q44" s="251"/>
      <c r="R44" s="277"/>
      <c r="S44" s="265"/>
      <c r="T44" s="275"/>
    </row>
    <row r="45" spans="1:20" s="255" customFormat="1" ht="15.75" customHeight="1">
      <c r="A45" s="268">
        <v>5</v>
      </c>
      <c r="B45" s="276" t="s">
        <v>545</v>
      </c>
      <c r="C45" s="243" t="s">
        <v>542</v>
      </c>
      <c r="D45" s="273"/>
      <c r="E45" s="274"/>
      <c r="F45" s="245">
        <v>26100</v>
      </c>
      <c r="G45" s="247"/>
      <c r="H45" s="248"/>
      <c r="I45" s="248"/>
      <c r="J45" s="248"/>
      <c r="K45" s="249"/>
      <c r="L45" s="250">
        <f>F45*0.2</f>
        <v>5220</v>
      </c>
      <c r="M45" s="251"/>
      <c r="N45" s="248"/>
      <c r="O45" s="251"/>
      <c r="P45" s="251"/>
      <c r="Q45" s="251"/>
      <c r="R45" s="277"/>
      <c r="S45" s="265"/>
      <c r="T45" s="275"/>
    </row>
    <row r="46" spans="1:20" s="255" customFormat="1" ht="26.25" customHeight="1">
      <c r="A46" s="268">
        <v>6</v>
      </c>
      <c r="B46" s="242" t="s">
        <v>558</v>
      </c>
      <c r="C46" s="243" t="s">
        <v>464</v>
      </c>
      <c r="D46" s="273"/>
      <c r="E46" s="274"/>
      <c r="F46" s="245">
        <v>26100</v>
      </c>
      <c r="G46" s="247"/>
      <c r="H46" s="248"/>
      <c r="I46" s="248"/>
      <c r="J46" s="248"/>
      <c r="K46" s="249"/>
      <c r="L46" s="250"/>
      <c r="M46" s="251"/>
      <c r="N46" s="251">
        <v>15900</v>
      </c>
      <c r="O46" s="251"/>
      <c r="P46" s="251"/>
      <c r="Q46" s="251"/>
      <c r="R46" s="277"/>
      <c r="S46" s="265"/>
      <c r="T46" s="275"/>
    </row>
    <row r="47" spans="1:20" s="255" customFormat="1" ht="36" customHeight="1">
      <c r="A47" s="268">
        <v>7</v>
      </c>
      <c r="B47" s="242" t="s">
        <v>559</v>
      </c>
      <c r="C47" s="243" t="s">
        <v>465</v>
      </c>
      <c r="D47" s="273"/>
      <c r="E47" s="274"/>
      <c r="F47" s="245">
        <v>26100</v>
      </c>
      <c r="G47" s="247"/>
      <c r="H47" s="248"/>
      <c r="I47" s="248"/>
      <c r="J47" s="248"/>
      <c r="K47" s="249"/>
      <c r="L47" s="250"/>
      <c r="M47" s="251"/>
      <c r="N47" s="251">
        <v>15900</v>
      </c>
      <c r="O47" s="251"/>
      <c r="P47" s="251"/>
      <c r="Q47" s="251"/>
      <c r="R47" s="277"/>
      <c r="S47" s="265"/>
      <c r="T47" s="275"/>
    </row>
    <row r="48" spans="1:20" s="255" customFormat="1" ht="31.5" customHeight="1">
      <c r="A48" s="268">
        <v>8</v>
      </c>
      <c r="B48" s="242" t="s">
        <v>557</v>
      </c>
      <c r="C48" s="243" t="s">
        <v>560</v>
      </c>
      <c r="D48" s="273"/>
      <c r="E48" s="274"/>
      <c r="F48" s="245">
        <v>26100</v>
      </c>
      <c r="G48" s="247"/>
      <c r="H48" s="248"/>
      <c r="I48" s="248"/>
      <c r="J48" s="248"/>
      <c r="K48" s="249"/>
      <c r="L48" s="250"/>
      <c r="M48" s="251"/>
      <c r="N48" s="251">
        <v>15900</v>
      </c>
      <c r="O48" s="251"/>
      <c r="P48" s="251"/>
      <c r="Q48" s="251"/>
      <c r="R48" s="277"/>
      <c r="S48" s="265"/>
      <c r="T48" s="275"/>
    </row>
    <row r="49" spans="1:20" s="255" customFormat="1" ht="15.75" customHeight="1">
      <c r="A49" s="268">
        <v>9</v>
      </c>
      <c r="B49" s="276"/>
      <c r="C49" s="243" t="s">
        <v>467</v>
      </c>
      <c r="D49" s="273"/>
      <c r="E49" s="274"/>
      <c r="F49" s="245">
        <v>26100</v>
      </c>
      <c r="G49" s="247"/>
      <c r="H49" s="248"/>
      <c r="I49" s="248"/>
      <c r="J49" s="248"/>
      <c r="K49" s="249"/>
      <c r="L49" s="250"/>
      <c r="M49" s="251"/>
      <c r="N49" s="248"/>
      <c r="O49" s="251"/>
      <c r="P49" s="251"/>
      <c r="Q49" s="251"/>
      <c r="R49" s="277"/>
      <c r="S49" s="265"/>
      <c r="T49" s="275"/>
    </row>
    <row r="50" spans="1:20" s="57" customFormat="1" ht="15.75" customHeight="1">
      <c r="A50" s="280">
        <v>9</v>
      </c>
      <c r="B50" s="281" t="s">
        <v>96</v>
      </c>
      <c r="C50" s="282">
        <v>9</v>
      </c>
      <c r="D50" s="283"/>
      <c r="E50" s="284"/>
      <c r="F50" s="285">
        <f>SUM(F41:F49)</f>
        <v>236500</v>
      </c>
      <c r="G50" s="285">
        <f aca="true" t="shared" si="3" ref="G50:O50">SUM(G41:G49)</f>
        <v>0</v>
      </c>
      <c r="H50" s="285">
        <f t="shared" si="3"/>
        <v>0</v>
      </c>
      <c r="I50" s="285">
        <f t="shared" si="3"/>
        <v>0</v>
      </c>
      <c r="J50" s="285">
        <f t="shared" si="3"/>
        <v>0</v>
      </c>
      <c r="K50" s="285">
        <f t="shared" si="3"/>
        <v>0</v>
      </c>
      <c r="L50" s="285">
        <f t="shared" si="3"/>
        <v>15000</v>
      </c>
      <c r="M50" s="285">
        <f t="shared" si="3"/>
        <v>0</v>
      </c>
      <c r="N50" s="285">
        <f t="shared" si="3"/>
        <v>57400</v>
      </c>
      <c r="O50" s="285">
        <f t="shared" si="3"/>
        <v>0</v>
      </c>
      <c r="P50" s="286"/>
      <c r="Q50" s="286"/>
      <c r="R50" s="287"/>
      <c r="S50" s="288"/>
      <c r="T50" s="289"/>
    </row>
    <row r="51" spans="1:20" s="255" customFormat="1" ht="15.75" customHeight="1">
      <c r="A51" s="268"/>
      <c r="B51" s="276"/>
      <c r="C51" s="243"/>
      <c r="D51" s="273"/>
      <c r="E51" s="274"/>
      <c r="F51" s="245"/>
      <c r="G51" s="247"/>
      <c r="H51" s="248"/>
      <c r="I51" s="248"/>
      <c r="J51" s="248"/>
      <c r="K51" s="249"/>
      <c r="L51" s="250"/>
      <c r="M51" s="251"/>
      <c r="N51" s="248"/>
      <c r="O51" s="251"/>
      <c r="P51" s="251"/>
      <c r="Q51" s="251"/>
      <c r="R51" s="277"/>
      <c r="S51" s="265"/>
      <c r="T51" s="275"/>
    </row>
    <row r="52" spans="1:20" s="255" customFormat="1" ht="15.75" customHeight="1">
      <c r="A52" s="268"/>
      <c r="B52" s="276"/>
      <c r="C52" s="243"/>
      <c r="D52" s="273"/>
      <c r="E52" s="274"/>
      <c r="F52" s="245"/>
      <c r="G52" s="247"/>
      <c r="H52" s="248"/>
      <c r="I52" s="248"/>
      <c r="J52" s="248"/>
      <c r="K52" s="249"/>
      <c r="L52" s="250"/>
      <c r="M52" s="251"/>
      <c r="N52" s="248"/>
      <c r="O52" s="251"/>
      <c r="P52" s="251"/>
      <c r="Q52" s="251"/>
      <c r="R52" s="277"/>
      <c r="S52" s="265"/>
      <c r="T52" s="275"/>
    </row>
    <row r="53" spans="1:20" s="255" customFormat="1" ht="15.75" customHeight="1">
      <c r="A53" s="268"/>
      <c r="B53" s="276"/>
      <c r="C53" s="243"/>
      <c r="D53" s="273"/>
      <c r="E53" s="274"/>
      <c r="F53" s="245"/>
      <c r="G53" s="247"/>
      <c r="H53" s="248"/>
      <c r="I53" s="248"/>
      <c r="J53" s="248"/>
      <c r="K53" s="249"/>
      <c r="L53" s="250"/>
      <c r="M53" s="251"/>
      <c r="N53" s="248"/>
      <c r="O53" s="251"/>
      <c r="P53" s="251"/>
      <c r="Q53" s="251"/>
      <c r="R53" s="277"/>
      <c r="S53" s="265"/>
      <c r="T53" s="275"/>
    </row>
    <row r="54" spans="1:20" s="1" customFormat="1" ht="15.75" customHeight="1">
      <c r="A54" s="26" t="s">
        <v>172</v>
      </c>
      <c r="B54" s="71"/>
      <c r="C54" s="72"/>
      <c r="D54" s="120"/>
      <c r="E54" s="162"/>
      <c r="F54" s="130"/>
      <c r="G54" s="148"/>
      <c r="H54" s="20"/>
      <c r="I54" s="20"/>
      <c r="J54" s="20"/>
      <c r="K54" s="149"/>
      <c r="L54" s="135"/>
      <c r="M54" s="2"/>
      <c r="N54" s="15"/>
      <c r="O54" s="2"/>
      <c r="P54" s="2"/>
      <c r="Q54" s="2"/>
      <c r="R54" s="259"/>
      <c r="S54" s="81"/>
      <c r="T54" s="30"/>
    </row>
    <row r="55" spans="1:20" s="1" customFormat="1" ht="15.75" customHeight="1">
      <c r="A55" s="27"/>
      <c r="B55" s="74"/>
      <c r="C55" s="75" t="s">
        <v>236</v>
      </c>
      <c r="D55" s="120"/>
      <c r="E55" s="162"/>
      <c r="F55" s="130"/>
      <c r="G55" s="148"/>
      <c r="H55" s="20"/>
      <c r="I55" s="20"/>
      <c r="J55" s="20"/>
      <c r="K55" s="149"/>
      <c r="L55" s="135"/>
      <c r="M55" s="2"/>
      <c r="N55" s="15"/>
      <c r="O55" s="2"/>
      <c r="P55" s="2"/>
      <c r="Q55" s="2"/>
      <c r="R55" s="259"/>
      <c r="S55" s="81"/>
      <c r="T55" s="30"/>
    </row>
    <row r="56" spans="1:20" s="1" customFormat="1" ht="15.75" customHeight="1">
      <c r="A56" s="27"/>
      <c r="B56" s="602" t="s">
        <v>221</v>
      </c>
      <c r="C56" s="602"/>
      <c r="D56" s="121"/>
      <c r="E56" s="163"/>
      <c r="F56" s="130"/>
      <c r="G56" s="148"/>
      <c r="H56" s="20"/>
      <c r="I56" s="20"/>
      <c r="J56" s="20"/>
      <c r="K56" s="149"/>
      <c r="L56" s="135"/>
      <c r="M56" s="2"/>
      <c r="N56" s="15"/>
      <c r="O56" s="2"/>
      <c r="P56" s="2"/>
      <c r="Q56" s="2"/>
      <c r="R56" s="259"/>
      <c r="S56" s="81"/>
      <c r="T56" s="30"/>
    </row>
    <row r="57" spans="1:20" s="1" customFormat="1" ht="25.5" customHeight="1">
      <c r="A57" s="101">
        <v>1</v>
      </c>
      <c r="B57" s="22"/>
      <c r="C57" s="63" t="s">
        <v>222</v>
      </c>
      <c r="D57" s="117">
        <v>32500</v>
      </c>
      <c r="E57" s="161">
        <f>D57*1.086</f>
        <v>35295</v>
      </c>
      <c r="F57" s="130">
        <v>35300</v>
      </c>
      <c r="G57" s="150">
        <v>19600</v>
      </c>
      <c r="H57" s="144">
        <v>24000</v>
      </c>
      <c r="I57" s="144">
        <v>28300</v>
      </c>
      <c r="J57" s="143">
        <v>35300</v>
      </c>
      <c r="K57" s="149">
        <v>48900</v>
      </c>
      <c r="L57" s="135"/>
      <c r="M57" s="2"/>
      <c r="N57" s="15"/>
      <c r="O57" s="2"/>
      <c r="P57" s="2">
        <f aca="true" t="shared" si="4" ref="P57:P65">(F57+O57+N57+M57+L57)*0.25</f>
        <v>8825</v>
      </c>
      <c r="Q57" s="2">
        <f aca="true" t="shared" si="5" ref="Q57:Q65">F57*0.3</f>
        <v>10590</v>
      </c>
      <c r="R57" s="259">
        <f aca="true" t="shared" si="6" ref="R57:R65">Q57+P57+O57+N57+M57+L57+F57</f>
        <v>54715</v>
      </c>
      <c r="S57" s="81"/>
      <c r="T57" s="30"/>
    </row>
    <row r="58" spans="1:20" s="1" customFormat="1" ht="25.5" customHeight="1">
      <c r="A58" s="101">
        <v>2</v>
      </c>
      <c r="B58" s="63"/>
      <c r="C58" s="22" t="s">
        <v>451</v>
      </c>
      <c r="D58" s="117">
        <v>21000</v>
      </c>
      <c r="E58" s="161">
        <f aca="true" t="shared" si="7" ref="E58:E121">D58*1.086</f>
        <v>22806</v>
      </c>
      <c r="F58" s="130">
        <v>22800</v>
      </c>
      <c r="G58" s="150">
        <v>14000</v>
      </c>
      <c r="H58" s="144">
        <v>18000</v>
      </c>
      <c r="I58" s="144">
        <v>19600</v>
      </c>
      <c r="J58" s="143">
        <v>22800</v>
      </c>
      <c r="K58" s="149">
        <v>32600</v>
      </c>
      <c r="L58" s="135">
        <f>F58*0.2</f>
        <v>4560</v>
      </c>
      <c r="M58" s="2"/>
      <c r="N58" s="15">
        <v>9700</v>
      </c>
      <c r="O58" s="2"/>
      <c r="P58" s="2">
        <f t="shared" si="4"/>
        <v>9265</v>
      </c>
      <c r="Q58" s="2">
        <f t="shared" si="5"/>
        <v>6840</v>
      </c>
      <c r="R58" s="259">
        <f t="shared" si="6"/>
        <v>53165</v>
      </c>
      <c r="S58" s="81"/>
      <c r="T58" s="30"/>
    </row>
    <row r="59" spans="1:20" s="1" customFormat="1" ht="22.5" customHeight="1">
      <c r="A59" s="101">
        <v>3</v>
      </c>
      <c r="C59" s="63" t="s">
        <v>241</v>
      </c>
      <c r="D59" s="116">
        <v>24000</v>
      </c>
      <c r="E59" s="161">
        <f t="shared" si="7"/>
        <v>26064.000000000004</v>
      </c>
      <c r="F59" s="130">
        <v>26100</v>
      </c>
      <c r="G59" s="150">
        <v>11000</v>
      </c>
      <c r="H59" s="144">
        <v>13100</v>
      </c>
      <c r="I59" s="144">
        <v>15300</v>
      </c>
      <c r="J59" s="144">
        <v>21800</v>
      </c>
      <c r="K59" s="154">
        <v>26100</v>
      </c>
      <c r="L59" s="135">
        <f>F59*0.2</f>
        <v>5220</v>
      </c>
      <c r="M59" s="2"/>
      <c r="N59" s="15">
        <v>15900</v>
      </c>
      <c r="O59" s="2"/>
      <c r="P59" s="2">
        <f t="shared" si="4"/>
        <v>11805</v>
      </c>
      <c r="Q59" s="2">
        <f t="shared" si="5"/>
        <v>7830</v>
      </c>
      <c r="R59" s="259">
        <f t="shared" si="6"/>
        <v>66855</v>
      </c>
      <c r="S59" s="81" t="s">
        <v>596</v>
      </c>
      <c r="T59" s="30"/>
    </row>
    <row r="60" spans="1:20" s="1" customFormat="1" ht="27" customHeight="1">
      <c r="A60" s="101">
        <v>4</v>
      </c>
      <c r="B60" s="22"/>
      <c r="C60" s="63" t="s">
        <v>381</v>
      </c>
      <c r="D60" s="116">
        <v>24000</v>
      </c>
      <c r="E60" s="161">
        <f t="shared" si="7"/>
        <v>26064.000000000004</v>
      </c>
      <c r="F60" s="130">
        <v>26100</v>
      </c>
      <c r="G60" s="150">
        <v>11000</v>
      </c>
      <c r="H60" s="144">
        <v>13100</v>
      </c>
      <c r="I60" s="144">
        <v>15300</v>
      </c>
      <c r="J60" s="144">
        <v>21800</v>
      </c>
      <c r="K60" s="154">
        <v>26100</v>
      </c>
      <c r="L60" s="135">
        <f>F60*0.2</f>
        <v>5220</v>
      </c>
      <c r="M60" s="2"/>
      <c r="N60" s="15"/>
      <c r="O60" s="2"/>
      <c r="P60" s="2">
        <f t="shared" si="4"/>
        <v>7830</v>
      </c>
      <c r="Q60" s="2">
        <f t="shared" si="5"/>
        <v>7830</v>
      </c>
      <c r="R60" s="259">
        <f t="shared" si="6"/>
        <v>46980</v>
      </c>
      <c r="S60" s="81" t="s">
        <v>555</v>
      </c>
      <c r="T60" s="30"/>
    </row>
    <row r="61" spans="1:20" s="1" customFormat="1" ht="25.5" customHeight="1">
      <c r="A61" s="101">
        <v>5</v>
      </c>
      <c r="B61" s="22"/>
      <c r="C61" s="63" t="s">
        <v>381</v>
      </c>
      <c r="D61" s="116">
        <v>24000</v>
      </c>
      <c r="E61" s="161">
        <f t="shared" si="7"/>
        <v>26064.000000000004</v>
      </c>
      <c r="F61" s="130">
        <v>26100</v>
      </c>
      <c r="G61" s="150">
        <v>11000</v>
      </c>
      <c r="H61" s="144">
        <v>13100</v>
      </c>
      <c r="I61" s="144">
        <v>15300</v>
      </c>
      <c r="J61" s="144">
        <v>21800</v>
      </c>
      <c r="K61" s="154">
        <v>26100</v>
      </c>
      <c r="L61" s="135">
        <f>F61*0.2</f>
        <v>5220</v>
      </c>
      <c r="M61" s="2"/>
      <c r="N61" s="15"/>
      <c r="O61" s="2"/>
      <c r="P61" s="2">
        <f t="shared" si="4"/>
        <v>7830</v>
      </c>
      <c r="Q61" s="2">
        <f t="shared" si="5"/>
        <v>7830</v>
      </c>
      <c r="R61" s="259">
        <f t="shared" si="6"/>
        <v>46980</v>
      </c>
      <c r="S61" s="81" t="s">
        <v>556</v>
      </c>
      <c r="T61" s="30"/>
    </row>
    <row r="62" spans="1:20" s="1" customFormat="1" ht="35.25" customHeight="1">
      <c r="A62" s="101">
        <v>6</v>
      </c>
      <c r="B62" s="63"/>
      <c r="C62" s="63" t="s">
        <v>464</v>
      </c>
      <c r="D62" s="116">
        <v>24000</v>
      </c>
      <c r="E62" s="161">
        <f t="shared" si="7"/>
        <v>26064.000000000004</v>
      </c>
      <c r="F62" s="130">
        <v>26100</v>
      </c>
      <c r="G62" s="150">
        <v>11000</v>
      </c>
      <c r="H62" s="144">
        <v>13100</v>
      </c>
      <c r="I62" s="144">
        <v>15300</v>
      </c>
      <c r="J62" s="144">
        <v>21800</v>
      </c>
      <c r="K62" s="154">
        <v>26100</v>
      </c>
      <c r="L62" s="135"/>
      <c r="M62" s="2"/>
      <c r="N62" s="15"/>
      <c r="O62" s="2"/>
      <c r="P62" s="2">
        <f t="shared" si="4"/>
        <v>6525</v>
      </c>
      <c r="Q62" s="2">
        <f t="shared" si="5"/>
        <v>7830</v>
      </c>
      <c r="R62" s="259">
        <f t="shared" si="6"/>
        <v>40455</v>
      </c>
      <c r="S62" s="81"/>
      <c r="T62" s="30"/>
    </row>
    <row r="63" spans="1:20" s="1" customFormat="1" ht="34.5" customHeight="1">
      <c r="A63" s="101">
        <v>7</v>
      </c>
      <c r="B63" s="22"/>
      <c r="C63" s="63" t="s">
        <v>465</v>
      </c>
      <c r="D63" s="116">
        <v>24000</v>
      </c>
      <c r="E63" s="161">
        <f t="shared" si="7"/>
        <v>26064.000000000004</v>
      </c>
      <c r="F63" s="130">
        <v>26100</v>
      </c>
      <c r="G63" s="150">
        <v>11000</v>
      </c>
      <c r="H63" s="144">
        <v>13100</v>
      </c>
      <c r="I63" s="144">
        <v>15300</v>
      </c>
      <c r="J63" s="144">
        <v>21800</v>
      </c>
      <c r="K63" s="154">
        <v>26100</v>
      </c>
      <c r="L63" s="135"/>
      <c r="M63" s="2"/>
      <c r="N63" s="15"/>
      <c r="O63" s="2"/>
      <c r="P63" s="2">
        <f t="shared" si="4"/>
        <v>6525</v>
      </c>
      <c r="Q63" s="2">
        <f t="shared" si="5"/>
        <v>7830</v>
      </c>
      <c r="R63" s="259">
        <f t="shared" si="6"/>
        <v>40455</v>
      </c>
      <c r="S63" s="81"/>
      <c r="T63" s="30"/>
    </row>
    <row r="64" spans="1:20" s="1" customFormat="1" ht="21" customHeight="1">
      <c r="A64" s="101">
        <v>8</v>
      </c>
      <c r="B64" s="22"/>
      <c r="C64" s="63" t="s">
        <v>466</v>
      </c>
      <c r="D64" s="116">
        <v>24000</v>
      </c>
      <c r="E64" s="161">
        <f t="shared" si="7"/>
        <v>26064.000000000004</v>
      </c>
      <c r="F64" s="130">
        <v>26100</v>
      </c>
      <c r="G64" s="150">
        <v>11000</v>
      </c>
      <c r="H64" s="144">
        <v>13100</v>
      </c>
      <c r="I64" s="144">
        <v>15300</v>
      </c>
      <c r="J64" s="144">
        <v>21800</v>
      </c>
      <c r="K64" s="154">
        <v>26100</v>
      </c>
      <c r="L64" s="135"/>
      <c r="M64" s="2"/>
      <c r="N64" s="15"/>
      <c r="O64" s="2"/>
      <c r="P64" s="2">
        <f t="shared" si="4"/>
        <v>6525</v>
      </c>
      <c r="Q64" s="2">
        <f t="shared" si="5"/>
        <v>7830</v>
      </c>
      <c r="R64" s="259">
        <f t="shared" si="6"/>
        <v>40455</v>
      </c>
      <c r="S64" s="81"/>
      <c r="T64" s="30"/>
    </row>
    <row r="65" spans="1:20" s="1" customFormat="1" ht="13.5" customHeight="1">
      <c r="A65" s="101">
        <v>9</v>
      </c>
      <c r="B65" s="22"/>
      <c r="C65" s="63" t="s">
        <v>467</v>
      </c>
      <c r="D65" s="116">
        <v>24000</v>
      </c>
      <c r="E65" s="161">
        <f t="shared" si="7"/>
        <v>26064.000000000004</v>
      </c>
      <c r="F65" s="130">
        <v>26100</v>
      </c>
      <c r="G65" s="150">
        <v>11000</v>
      </c>
      <c r="H65" s="144">
        <v>13100</v>
      </c>
      <c r="I65" s="144">
        <v>15300</v>
      </c>
      <c r="J65" s="144">
        <v>21800</v>
      </c>
      <c r="K65" s="154">
        <v>26100</v>
      </c>
      <c r="L65" s="135"/>
      <c r="M65" s="2"/>
      <c r="N65" s="15"/>
      <c r="O65" s="2"/>
      <c r="P65" s="2">
        <f t="shared" si="4"/>
        <v>6525</v>
      </c>
      <c r="Q65" s="2">
        <f t="shared" si="5"/>
        <v>7830</v>
      </c>
      <c r="R65" s="259">
        <f t="shared" si="6"/>
        <v>40455</v>
      </c>
      <c r="S65" s="81"/>
      <c r="T65" s="30"/>
    </row>
    <row r="66" spans="1:20" s="57" customFormat="1" ht="15.75" customHeight="1">
      <c r="A66" s="60">
        <f>A65</f>
        <v>9</v>
      </c>
      <c r="B66" s="69"/>
      <c r="C66" s="70">
        <v>9</v>
      </c>
      <c r="D66" s="119">
        <f>SUM(D57:D65)</f>
        <v>221500</v>
      </c>
      <c r="E66" s="119">
        <f>SUM(E57:E65)</f>
        <v>240549</v>
      </c>
      <c r="F66" s="119">
        <f>SUM(F57:F65)</f>
        <v>240800</v>
      </c>
      <c r="G66" s="152"/>
      <c r="H66" s="145"/>
      <c r="I66" s="145"/>
      <c r="J66" s="145">
        <f>K61+K60+K59+J57+J58+K62+K63+K64+K65</f>
        <v>240800</v>
      </c>
      <c r="K66" s="153"/>
      <c r="L66" s="137">
        <f>SUM(L57:L61)</f>
        <v>20220</v>
      </c>
      <c r="M66" s="38">
        <f>SUM(M57:M61)</f>
        <v>0</v>
      </c>
      <c r="N66" s="38">
        <f>SUM(N57:N61)</f>
        <v>25600</v>
      </c>
      <c r="O66" s="38">
        <f>SUM(O57:O61)</f>
        <v>0</v>
      </c>
      <c r="P66" s="38">
        <f>SUM(P57:P65)</f>
        <v>71655</v>
      </c>
      <c r="Q66" s="38">
        <f>SUM(Q57:Q65)</f>
        <v>72240</v>
      </c>
      <c r="R66" s="260">
        <f>SUM(R57:R65)</f>
        <v>430515</v>
      </c>
      <c r="S66" s="81"/>
      <c r="T66" s="30"/>
    </row>
    <row r="67" spans="1:20" s="16" customFormat="1" ht="15.75" customHeight="1">
      <c r="A67" s="27"/>
      <c r="B67" s="73"/>
      <c r="C67" s="72"/>
      <c r="D67" s="120"/>
      <c r="E67" s="161">
        <f t="shared" si="7"/>
        <v>0</v>
      </c>
      <c r="F67" s="130"/>
      <c r="G67" s="150"/>
      <c r="H67" s="146"/>
      <c r="I67" s="144"/>
      <c r="J67" s="146"/>
      <c r="K67" s="151"/>
      <c r="L67" s="136"/>
      <c r="M67" s="15"/>
      <c r="N67" s="15"/>
      <c r="O67" s="15"/>
      <c r="P67" s="15"/>
      <c r="Q67" s="15"/>
      <c r="R67" s="259"/>
      <c r="S67" s="81"/>
      <c r="T67" s="30"/>
    </row>
    <row r="68" spans="1:20" s="1" customFormat="1" ht="15.75" customHeight="1">
      <c r="A68" s="27"/>
      <c r="B68" s="602" t="s">
        <v>220</v>
      </c>
      <c r="C68" s="602"/>
      <c r="D68" s="121"/>
      <c r="E68" s="161">
        <f t="shared" si="7"/>
        <v>0</v>
      </c>
      <c r="F68" s="130"/>
      <c r="G68" s="148"/>
      <c r="H68" s="20"/>
      <c r="I68" s="20"/>
      <c r="J68" s="20"/>
      <c r="K68" s="149"/>
      <c r="L68" s="135"/>
      <c r="M68" s="2"/>
      <c r="N68" s="15"/>
      <c r="O68" s="2"/>
      <c r="P68" s="2"/>
      <c r="Q68" s="2"/>
      <c r="R68" s="259"/>
      <c r="S68" s="81"/>
      <c r="T68" s="30"/>
    </row>
    <row r="69" spans="1:20" s="1" customFormat="1" ht="15" customHeight="1">
      <c r="A69" s="101">
        <v>1</v>
      </c>
      <c r="B69" s="22" t="s">
        <v>255</v>
      </c>
      <c r="C69" s="63" t="s">
        <v>223</v>
      </c>
      <c r="D69" s="117">
        <v>32500</v>
      </c>
      <c r="E69" s="161">
        <f t="shared" si="7"/>
        <v>35295</v>
      </c>
      <c r="F69" s="130">
        <v>35300</v>
      </c>
      <c r="G69" s="150">
        <v>19600</v>
      </c>
      <c r="H69" s="20">
        <v>24000</v>
      </c>
      <c r="I69" s="20">
        <v>28300</v>
      </c>
      <c r="J69" s="143">
        <v>35300</v>
      </c>
      <c r="K69" s="149">
        <v>48900</v>
      </c>
      <c r="L69" s="135">
        <f>F69*0.05</f>
        <v>1765</v>
      </c>
      <c r="M69" s="2">
        <f>F69*0.1</f>
        <v>3530</v>
      </c>
      <c r="N69" s="15"/>
      <c r="O69" s="2"/>
      <c r="P69" s="2">
        <f aca="true" t="shared" si="8" ref="P69:P75">(F69+O69+N69+M69+L69)*0.25</f>
        <v>10148.75</v>
      </c>
      <c r="Q69" s="2">
        <f aca="true" t="shared" si="9" ref="Q69:Q75">F69*0.3</f>
        <v>10590</v>
      </c>
      <c r="R69" s="259">
        <f aca="true" t="shared" si="10" ref="R69:R75">Q69+P69+O69+N69+M69+L69+F69</f>
        <v>61333.75</v>
      </c>
      <c r="S69" s="81"/>
      <c r="T69" s="30"/>
    </row>
    <row r="70" spans="1:20" s="1" customFormat="1" ht="15.75" customHeight="1">
      <c r="A70" s="101">
        <v>2</v>
      </c>
      <c r="B70" s="22" t="s">
        <v>337</v>
      </c>
      <c r="C70" s="63" t="s">
        <v>224</v>
      </c>
      <c r="D70" s="117">
        <v>30000</v>
      </c>
      <c r="E70" s="161">
        <f t="shared" si="7"/>
        <v>32580.000000000004</v>
      </c>
      <c r="F70" s="130">
        <v>32600</v>
      </c>
      <c r="G70" s="150">
        <v>14000</v>
      </c>
      <c r="H70" s="144">
        <v>18000</v>
      </c>
      <c r="I70" s="144">
        <v>19600</v>
      </c>
      <c r="J70" s="144">
        <v>22800</v>
      </c>
      <c r="K70" s="154">
        <v>32600</v>
      </c>
      <c r="L70" s="135">
        <f>F70*0.15</f>
        <v>4890</v>
      </c>
      <c r="M70" s="2"/>
      <c r="N70" s="15"/>
      <c r="O70" s="2"/>
      <c r="P70" s="2">
        <f t="shared" si="8"/>
        <v>9372.5</v>
      </c>
      <c r="Q70" s="2">
        <f t="shared" si="9"/>
        <v>9780</v>
      </c>
      <c r="R70" s="259">
        <f t="shared" si="10"/>
        <v>56642.5</v>
      </c>
      <c r="S70" s="81"/>
      <c r="T70" s="30"/>
    </row>
    <row r="71" spans="1:20" s="1" customFormat="1" ht="15.75" customHeight="1">
      <c r="A71" s="101">
        <v>3</v>
      </c>
      <c r="B71" s="22" t="s">
        <v>338</v>
      </c>
      <c r="C71" s="63" t="s">
        <v>225</v>
      </c>
      <c r="D71" s="117">
        <v>20000</v>
      </c>
      <c r="E71" s="161">
        <f t="shared" si="7"/>
        <v>21720</v>
      </c>
      <c r="F71" s="130">
        <v>21800</v>
      </c>
      <c r="G71" s="148">
        <v>8700</v>
      </c>
      <c r="H71" s="144">
        <v>11000</v>
      </c>
      <c r="I71" s="20">
        <v>13100</v>
      </c>
      <c r="J71" s="144">
        <v>15300</v>
      </c>
      <c r="K71" s="154">
        <v>21800</v>
      </c>
      <c r="L71" s="135">
        <f>F71*0.15</f>
        <v>3270</v>
      </c>
      <c r="M71" s="2"/>
      <c r="N71" s="15">
        <v>500</v>
      </c>
      <c r="O71" s="2"/>
      <c r="P71" s="2">
        <f t="shared" si="8"/>
        <v>6392.5</v>
      </c>
      <c r="Q71" s="2">
        <f t="shared" si="9"/>
        <v>6540</v>
      </c>
      <c r="R71" s="259">
        <f t="shared" si="10"/>
        <v>38502.5</v>
      </c>
      <c r="S71" s="81"/>
      <c r="T71" s="30"/>
    </row>
    <row r="72" spans="1:20" s="1" customFormat="1" ht="15.75" customHeight="1">
      <c r="A72" s="101">
        <v>4</v>
      </c>
      <c r="B72" s="22" t="s">
        <v>340</v>
      </c>
      <c r="C72" s="63" t="s">
        <v>225</v>
      </c>
      <c r="D72" s="117">
        <v>20000</v>
      </c>
      <c r="E72" s="161">
        <f t="shared" si="7"/>
        <v>21720</v>
      </c>
      <c r="F72" s="130">
        <v>21800</v>
      </c>
      <c r="G72" s="148">
        <v>8700</v>
      </c>
      <c r="H72" s="144">
        <v>11000</v>
      </c>
      <c r="I72" s="20">
        <v>13100</v>
      </c>
      <c r="J72" s="144">
        <v>15300</v>
      </c>
      <c r="K72" s="154">
        <v>21800</v>
      </c>
      <c r="L72" s="135">
        <f>F72*0.2</f>
        <v>4360</v>
      </c>
      <c r="M72" s="2"/>
      <c r="N72" s="15"/>
      <c r="O72" s="2"/>
      <c r="P72" s="2">
        <f t="shared" si="8"/>
        <v>6540</v>
      </c>
      <c r="Q72" s="2">
        <f t="shared" si="9"/>
        <v>6540</v>
      </c>
      <c r="R72" s="259">
        <f t="shared" si="10"/>
        <v>39240</v>
      </c>
      <c r="S72" s="81"/>
      <c r="T72" s="30"/>
    </row>
    <row r="73" spans="1:20" s="1" customFormat="1" ht="15.75" customHeight="1">
      <c r="A73" s="101">
        <v>5</v>
      </c>
      <c r="B73" s="22" t="s">
        <v>382</v>
      </c>
      <c r="C73" s="63" t="s">
        <v>225</v>
      </c>
      <c r="D73" s="117">
        <v>20000</v>
      </c>
      <c r="E73" s="161">
        <f t="shared" si="7"/>
        <v>21720</v>
      </c>
      <c r="F73" s="130">
        <v>21800</v>
      </c>
      <c r="G73" s="148">
        <v>8700</v>
      </c>
      <c r="H73" s="144">
        <v>11000</v>
      </c>
      <c r="I73" s="20">
        <v>13100</v>
      </c>
      <c r="J73" s="144">
        <v>15300</v>
      </c>
      <c r="K73" s="154">
        <v>21800</v>
      </c>
      <c r="L73" s="135">
        <f>F73*0.05</f>
        <v>1090</v>
      </c>
      <c r="M73" s="2"/>
      <c r="N73" s="15"/>
      <c r="O73" s="2"/>
      <c r="P73" s="2">
        <f t="shared" si="8"/>
        <v>5722.5</v>
      </c>
      <c r="Q73" s="2">
        <f t="shared" si="9"/>
        <v>6540</v>
      </c>
      <c r="R73" s="259">
        <f t="shared" si="10"/>
        <v>35152.5</v>
      </c>
      <c r="S73" s="81"/>
      <c r="T73" s="30"/>
    </row>
    <row r="74" spans="1:20" s="1" customFormat="1" ht="15.75" customHeight="1">
      <c r="A74" s="101">
        <v>6</v>
      </c>
      <c r="B74" s="22" t="s">
        <v>383</v>
      </c>
      <c r="C74" s="63" t="s">
        <v>225</v>
      </c>
      <c r="D74" s="117">
        <v>17000</v>
      </c>
      <c r="E74" s="161">
        <f t="shared" si="7"/>
        <v>18462</v>
      </c>
      <c r="F74" s="130">
        <v>18500</v>
      </c>
      <c r="G74" s="148">
        <v>8700</v>
      </c>
      <c r="H74" s="144">
        <v>11000</v>
      </c>
      <c r="I74" s="20">
        <v>13100</v>
      </c>
      <c r="J74" s="143">
        <v>18500</v>
      </c>
      <c r="K74" s="149">
        <v>21800</v>
      </c>
      <c r="L74" s="135"/>
      <c r="M74" s="2"/>
      <c r="N74" s="15"/>
      <c r="O74" s="2"/>
      <c r="P74" s="2">
        <f t="shared" si="8"/>
        <v>4625</v>
      </c>
      <c r="Q74" s="2">
        <f t="shared" si="9"/>
        <v>5550</v>
      </c>
      <c r="R74" s="259">
        <f t="shared" si="10"/>
        <v>28675</v>
      </c>
      <c r="S74" s="81"/>
      <c r="T74" s="30"/>
    </row>
    <row r="75" spans="1:20" s="16" customFormat="1" ht="37.5" customHeight="1">
      <c r="A75" s="101">
        <v>7</v>
      </c>
      <c r="C75" s="240" t="s">
        <v>523</v>
      </c>
      <c r="D75" s="117">
        <v>11500</v>
      </c>
      <c r="E75" s="161">
        <f t="shared" si="7"/>
        <v>12489</v>
      </c>
      <c r="F75" s="130">
        <v>12500</v>
      </c>
      <c r="G75" s="150">
        <v>8700</v>
      </c>
      <c r="H75" s="143">
        <v>12500</v>
      </c>
      <c r="I75" s="144">
        <v>13100</v>
      </c>
      <c r="J75" s="144">
        <v>18500</v>
      </c>
      <c r="K75" s="151">
        <v>21800</v>
      </c>
      <c r="L75" s="136"/>
      <c r="M75" s="15"/>
      <c r="N75" s="15"/>
      <c r="O75" s="15"/>
      <c r="P75" s="2">
        <f t="shared" si="8"/>
        <v>3125</v>
      </c>
      <c r="Q75" s="2">
        <f t="shared" si="9"/>
        <v>3750</v>
      </c>
      <c r="R75" s="259">
        <f t="shared" si="10"/>
        <v>19375</v>
      </c>
      <c r="S75" s="241" t="s">
        <v>497</v>
      </c>
      <c r="T75" s="30"/>
    </row>
    <row r="76" spans="1:20" s="58" customFormat="1" ht="15.75" customHeight="1">
      <c r="A76" s="102">
        <f>A75</f>
        <v>7</v>
      </c>
      <c r="B76" s="76" t="s">
        <v>96</v>
      </c>
      <c r="C76" s="77">
        <v>6</v>
      </c>
      <c r="D76" s="119">
        <f>SUM(D69:D75)</f>
        <v>151000</v>
      </c>
      <c r="E76" s="119">
        <f>SUM(E69:E75)</f>
        <v>163986</v>
      </c>
      <c r="F76" s="119">
        <f>SUM(F69:F75)</f>
        <v>164300</v>
      </c>
      <c r="G76" s="152"/>
      <c r="H76" s="145"/>
      <c r="I76" s="145"/>
      <c r="J76" s="145">
        <f>H75+J74+K73+K72+K71+J69+K70</f>
        <v>164300</v>
      </c>
      <c r="K76" s="153"/>
      <c r="L76" s="137">
        <f aca="true" t="shared" si="11" ref="L76:R76">SUM(L69:L75)</f>
        <v>15375</v>
      </c>
      <c r="M76" s="38">
        <f t="shared" si="11"/>
        <v>3530</v>
      </c>
      <c r="N76" s="38">
        <f t="shared" si="11"/>
        <v>500</v>
      </c>
      <c r="O76" s="38">
        <f t="shared" si="11"/>
        <v>0</v>
      </c>
      <c r="P76" s="38">
        <f t="shared" si="11"/>
        <v>45926.25</v>
      </c>
      <c r="Q76" s="38">
        <f t="shared" si="11"/>
        <v>49290</v>
      </c>
      <c r="R76" s="260">
        <f t="shared" si="11"/>
        <v>278921.25</v>
      </c>
      <c r="S76" s="81"/>
      <c r="T76" s="30"/>
    </row>
    <row r="77" spans="1:20" s="16" customFormat="1" ht="15.75" customHeight="1">
      <c r="A77" s="27"/>
      <c r="B77" s="78"/>
      <c r="C77" s="72"/>
      <c r="D77" s="120"/>
      <c r="E77" s="161">
        <f t="shared" si="7"/>
        <v>0</v>
      </c>
      <c r="F77" s="130"/>
      <c r="G77" s="104"/>
      <c r="H77" s="146"/>
      <c r="I77" s="146"/>
      <c r="J77" s="146"/>
      <c r="K77" s="151"/>
      <c r="L77" s="136"/>
      <c r="M77" s="15"/>
      <c r="N77" s="15"/>
      <c r="O77" s="15"/>
      <c r="P77" s="15"/>
      <c r="Q77" s="15"/>
      <c r="R77" s="259"/>
      <c r="S77" s="81"/>
      <c r="T77" s="30"/>
    </row>
    <row r="78" spans="1:20" s="1" customFormat="1" ht="15.75" customHeight="1">
      <c r="A78" s="101"/>
      <c r="B78" s="34" t="s">
        <v>173</v>
      </c>
      <c r="C78" s="63"/>
      <c r="D78" s="117"/>
      <c r="E78" s="161">
        <f t="shared" si="7"/>
        <v>0</v>
      </c>
      <c r="F78" s="130"/>
      <c r="G78" s="148"/>
      <c r="H78" s="20"/>
      <c r="I78" s="20"/>
      <c r="J78" s="20"/>
      <c r="K78" s="149"/>
      <c r="L78" s="135"/>
      <c r="M78" s="2"/>
      <c r="N78" s="15"/>
      <c r="O78" s="2"/>
      <c r="P78" s="2"/>
      <c r="Q78" s="2"/>
      <c r="R78" s="259"/>
      <c r="S78" s="81"/>
      <c r="T78" s="30"/>
    </row>
    <row r="79" spans="1:20" s="1" customFormat="1" ht="15.75" customHeight="1">
      <c r="A79" s="101">
        <v>1</v>
      </c>
      <c r="B79" s="22" t="s">
        <v>251</v>
      </c>
      <c r="C79" s="63" t="s">
        <v>35</v>
      </c>
      <c r="D79" s="117">
        <v>32500</v>
      </c>
      <c r="E79" s="161">
        <f t="shared" si="7"/>
        <v>35295</v>
      </c>
      <c r="F79" s="130">
        <v>35300</v>
      </c>
      <c r="G79" s="150">
        <v>19600</v>
      </c>
      <c r="H79" s="20">
        <v>24000</v>
      </c>
      <c r="I79" s="20">
        <v>28000</v>
      </c>
      <c r="J79" s="143">
        <v>35300</v>
      </c>
      <c r="K79" s="149">
        <v>48900</v>
      </c>
      <c r="L79" s="135">
        <f>F79*0.2</f>
        <v>7060</v>
      </c>
      <c r="M79" s="2">
        <f>F79*0.1</f>
        <v>3530</v>
      </c>
      <c r="N79" s="15"/>
      <c r="O79" s="2"/>
      <c r="P79" s="2">
        <f aca="true" t="shared" si="12" ref="P79:P87">(F79+O79+N79+M79+L79)*0.25</f>
        <v>11472.5</v>
      </c>
      <c r="Q79" s="2">
        <f aca="true" t="shared" si="13" ref="Q79:Q88">F79*0.3</f>
        <v>10590</v>
      </c>
      <c r="R79" s="259">
        <f aca="true" t="shared" si="14" ref="R79:R87">Q79+P79+O79+N79+M79+L79+F79</f>
        <v>67952.5</v>
      </c>
      <c r="S79" s="81"/>
      <c r="T79" s="30"/>
    </row>
    <row r="80" spans="1:20" s="1" customFormat="1" ht="15.75" customHeight="1">
      <c r="A80" s="101">
        <v>2</v>
      </c>
      <c r="B80" s="22" t="s">
        <v>252</v>
      </c>
      <c r="C80" s="63" t="s">
        <v>37</v>
      </c>
      <c r="D80" s="117">
        <v>16500</v>
      </c>
      <c r="E80" s="161">
        <f t="shared" si="7"/>
        <v>17919</v>
      </c>
      <c r="F80" s="130">
        <v>18000</v>
      </c>
      <c r="G80" s="150">
        <v>14000</v>
      </c>
      <c r="H80" s="143">
        <v>18000</v>
      </c>
      <c r="I80" s="144">
        <v>19600</v>
      </c>
      <c r="J80" s="144">
        <v>22800</v>
      </c>
      <c r="K80" s="149">
        <v>32600</v>
      </c>
      <c r="L80" s="135">
        <f>F80*0.1</f>
        <v>1800</v>
      </c>
      <c r="M80" s="2"/>
      <c r="N80" s="15"/>
      <c r="O80" s="2">
        <f>F80*0.2</f>
        <v>3600</v>
      </c>
      <c r="P80" s="2">
        <f t="shared" si="12"/>
        <v>5850</v>
      </c>
      <c r="Q80" s="2">
        <f t="shared" si="13"/>
        <v>5400</v>
      </c>
      <c r="R80" s="259">
        <f t="shared" si="14"/>
        <v>34650</v>
      </c>
      <c r="S80" s="81"/>
      <c r="T80" s="30"/>
    </row>
    <row r="81" spans="1:20" s="1" customFormat="1" ht="15.75" customHeight="1">
      <c r="A81" s="101">
        <v>3</v>
      </c>
      <c r="B81" s="22" t="s">
        <v>384</v>
      </c>
      <c r="C81" s="63" t="s">
        <v>80</v>
      </c>
      <c r="D81" s="117">
        <v>3000</v>
      </c>
      <c r="E81" s="161">
        <f t="shared" si="7"/>
        <v>3258.0000000000005</v>
      </c>
      <c r="F81" s="130">
        <v>3300</v>
      </c>
      <c r="G81" s="150">
        <v>3300</v>
      </c>
      <c r="H81" s="144">
        <v>3300</v>
      </c>
      <c r="I81" s="143">
        <v>3300</v>
      </c>
      <c r="J81" s="144">
        <v>3300</v>
      </c>
      <c r="K81" s="151">
        <v>3300</v>
      </c>
      <c r="L81" s="136"/>
      <c r="M81" s="15"/>
      <c r="N81" s="15"/>
      <c r="O81" s="15"/>
      <c r="P81" s="2">
        <f t="shared" si="12"/>
        <v>825</v>
      </c>
      <c r="Q81" s="2">
        <f t="shared" si="13"/>
        <v>990</v>
      </c>
      <c r="R81" s="259">
        <f t="shared" si="14"/>
        <v>5115</v>
      </c>
      <c r="S81" s="81"/>
      <c r="T81" s="30"/>
    </row>
    <row r="82" spans="1:20" s="1" customFormat="1" ht="15.75" customHeight="1">
      <c r="A82" s="101">
        <v>4</v>
      </c>
      <c r="B82" s="22" t="s">
        <v>385</v>
      </c>
      <c r="C82" s="63" t="s">
        <v>75</v>
      </c>
      <c r="D82" s="117">
        <v>20000</v>
      </c>
      <c r="E82" s="161">
        <f t="shared" si="7"/>
        <v>21720</v>
      </c>
      <c r="F82" s="130">
        <v>21800</v>
      </c>
      <c r="G82" s="148">
        <v>8700</v>
      </c>
      <c r="H82" s="144">
        <v>11000</v>
      </c>
      <c r="I82" s="20">
        <v>13100</v>
      </c>
      <c r="J82" s="144">
        <v>15300</v>
      </c>
      <c r="K82" s="154">
        <v>21800</v>
      </c>
      <c r="L82" s="135"/>
      <c r="M82" s="2"/>
      <c r="N82" s="18"/>
      <c r="O82" s="2"/>
      <c r="P82" s="2">
        <f t="shared" si="12"/>
        <v>5450</v>
      </c>
      <c r="Q82" s="2">
        <f t="shared" si="13"/>
        <v>6540</v>
      </c>
      <c r="R82" s="259">
        <f t="shared" si="14"/>
        <v>33790</v>
      </c>
      <c r="S82" s="81"/>
      <c r="T82" s="30"/>
    </row>
    <row r="83" spans="1:20" s="1" customFormat="1" ht="15.75" customHeight="1">
      <c r="A83" s="101">
        <v>5</v>
      </c>
      <c r="B83" s="22" t="s">
        <v>93</v>
      </c>
      <c r="C83" s="63" t="s">
        <v>86</v>
      </c>
      <c r="D83" s="117">
        <v>20000</v>
      </c>
      <c r="E83" s="161">
        <f t="shared" si="7"/>
        <v>21720</v>
      </c>
      <c r="F83" s="130">
        <v>21800</v>
      </c>
      <c r="G83" s="150">
        <v>11000</v>
      </c>
      <c r="H83" s="144">
        <v>13100</v>
      </c>
      <c r="I83" s="144">
        <v>15300</v>
      </c>
      <c r="J83" s="143">
        <v>21800</v>
      </c>
      <c r="K83" s="149">
        <v>26100</v>
      </c>
      <c r="L83" s="135">
        <f>F83*0.2</f>
        <v>4360</v>
      </c>
      <c r="M83" s="2"/>
      <c r="N83" s="15"/>
      <c r="O83" s="2"/>
      <c r="P83" s="2">
        <f t="shared" si="12"/>
        <v>6540</v>
      </c>
      <c r="Q83" s="2">
        <f t="shared" si="13"/>
        <v>6540</v>
      </c>
      <c r="R83" s="259">
        <f t="shared" si="14"/>
        <v>39240</v>
      </c>
      <c r="S83" s="81"/>
      <c r="T83" s="30"/>
    </row>
    <row r="84" spans="1:20" s="1" customFormat="1" ht="21.75" customHeight="1">
      <c r="A84" s="101">
        <v>6</v>
      </c>
      <c r="B84" s="22" t="s">
        <v>253</v>
      </c>
      <c r="C84" s="63" t="s">
        <v>70</v>
      </c>
      <c r="D84" s="117">
        <v>20000</v>
      </c>
      <c r="E84" s="161">
        <f t="shared" si="7"/>
        <v>21720</v>
      </c>
      <c r="F84" s="130">
        <v>21800</v>
      </c>
      <c r="G84" s="150">
        <v>8700</v>
      </c>
      <c r="H84" s="144">
        <v>11000</v>
      </c>
      <c r="I84" s="144">
        <v>13100</v>
      </c>
      <c r="J84" s="20">
        <v>15300</v>
      </c>
      <c r="K84" s="154">
        <v>21800</v>
      </c>
      <c r="L84" s="135">
        <f>F84*0.2</f>
        <v>4360</v>
      </c>
      <c r="M84" s="2"/>
      <c r="N84" s="15"/>
      <c r="O84" s="2">
        <f>F84*0.04</f>
        <v>872</v>
      </c>
      <c r="P84" s="2">
        <f t="shared" si="12"/>
        <v>6758</v>
      </c>
      <c r="Q84" s="2">
        <f t="shared" si="13"/>
        <v>6540</v>
      </c>
      <c r="R84" s="259">
        <f t="shared" si="14"/>
        <v>40330</v>
      </c>
      <c r="S84" s="81"/>
      <c r="T84" s="30"/>
    </row>
    <row r="85" spans="1:20" s="16" customFormat="1" ht="26.25" customHeight="1">
      <c r="A85" s="101">
        <v>7</v>
      </c>
      <c r="B85" s="91" t="s">
        <v>452</v>
      </c>
      <c r="C85" s="86" t="s">
        <v>375</v>
      </c>
      <c r="D85" s="117">
        <v>20000</v>
      </c>
      <c r="E85" s="161">
        <f t="shared" si="7"/>
        <v>21720</v>
      </c>
      <c r="F85" s="130">
        <v>21800</v>
      </c>
      <c r="G85" s="150">
        <v>8700</v>
      </c>
      <c r="H85" s="144">
        <v>11000</v>
      </c>
      <c r="I85" s="144">
        <v>13100</v>
      </c>
      <c r="J85" s="20">
        <v>15300</v>
      </c>
      <c r="K85" s="154">
        <v>21800</v>
      </c>
      <c r="L85" s="135">
        <f>F85*0.1</f>
        <v>2180</v>
      </c>
      <c r="M85" s="2"/>
      <c r="N85" s="15"/>
      <c r="O85" s="2"/>
      <c r="P85" s="2">
        <f t="shared" si="12"/>
        <v>5995</v>
      </c>
      <c r="Q85" s="2">
        <f t="shared" si="13"/>
        <v>6540</v>
      </c>
      <c r="R85" s="259">
        <f t="shared" si="14"/>
        <v>36515</v>
      </c>
      <c r="S85" s="81"/>
      <c r="T85" s="30"/>
    </row>
    <row r="86" spans="1:20" s="1" customFormat="1" ht="27" customHeight="1">
      <c r="A86" s="101">
        <v>8</v>
      </c>
      <c r="B86" s="1" t="s">
        <v>582</v>
      </c>
      <c r="C86" s="63" t="s">
        <v>97</v>
      </c>
      <c r="D86" s="117">
        <v>14000</v>
      </c>
      <c r="E86" s="161">
        <f t="shared" si="7"/>
        <v>15204.000000000002</v>
      </c>
      <c r="F86" s="130">
        <v>15300</v>
      </c>
      <c r="G86" s="150">
        <v>11000</v>
      </c>
      <c r="H86" s="144">
        <v>13100</v>
      </c>
      <c r="I86" s="143">
        <v>15300</v>
      </c>
      <c r="J86" s="20">
        <v>21800</v>
      </c>
      <c r="K86" s="149">
        <v>26100</v>
      </c>
      <c r="L86" s="135">
        <f>F86*0.05</f>
        <v>765</v>
      </c>
      <c r="M86" s="2"/>
      <c r="N86" s="15"/>
      <c r="O86" s="2"/>
      <c r="P86" s="2">
        <f t="shared" si="12"/>
        <v>4016.25</v>
      </c>
      <c r="Q86" s="2">
        <f t="shared" si="13"/>
        <v>4590</v>
      </c>
      <c r="R86" s="259">
        <f t="shared" si="14"/>
        <v>24671.25</v>
      </c>
      <c r="S86" s="265"/>
      <c r="T86" s="30"/>
    </row>
    <row r="87" spans="1:20" s="16" customFormat="1" ht="15.75" customHeight="1">
      <c r="A87" s="101">
        <v>9</v>
      </c>
      <c r="B87" s="91"/>
      <c r="C87" s="86" t="s">
        <v>450</v>
      </c>
      <c r="D87" s="117">
        <v>20000</v>
      </c>
      <c r="E87" s="161">
        <f t="shared" si="7"/>
        <v>21720</v>
      </c>
      <c r="F87" s="130">
        <v>21800</v>
      </c>
      <c r="G87" s="150">
        <v>11000</v>
      </c>
      <c r="H87" s="144">
        <v>13100</v>
      </c>
      <c r="I87" s="144">
        <v>15300</v>
      </c>
      <c r="J87" s="143">
        <v>21800</v>
      </c>
      <c r="K87" s="151">
        <v>26100</v>
      </c>
      <c r="L87" s="136"/>
      <c r="M87" s="15"/>
      <c r="N87" s="15"/>
      <c r="O87" s="15"/>
      <c r="P87" s="2">
        <f t="shared" si="12"/>
        <v>5450</v>
      </c>
      <c r="Q87" s="2">
        <f t="shared" si="13"/>
        <v>6540</v>
      </c>
      <c r="R87" s="259">
        <f t="shared" si="14"/>
        <v>33790</v>
      </c>
      <c r="S87" s="81"/>
      <c r="T87" s="30"/>
    </row>
    <row r="88" spans="1:20" s="1" customFormat="1" ht="27" customHeight="1">
      <c r="A88" s="101">
        <v>10</v>
      </c>
      <c r="B88" s="22" t="s">
        <v>453</v>
      </c>
      <c r="C88" s="63" t="s">
        <v>91</v>
      </c>
      <c r="D88" s="117">
        <v>16000</v>
      </c>
      <c r="E88" s="161">
        <f t="shared" si="7"/>
        <v>17376</v>
      </c>
      <c r="F88" s="130">
        <v>17400</v>
      </c>
      <c r="G88" s="150">
        <v>8700</v>
      </c>
      <c r="H88" s="144">
        <v>11000</v>
      </c>
      <c r="I88" s="144">
        <v>13100</v>
      </c>
      <c r="J88" s="143">
        <v>17400</v>
      </c>
      <c r="K88" s="149">
        <v>21800</v>
      </c>
      <c r="L88" s="135"/>
      <c r="M88" s="2"/>
      <c r="N88" s="15"/>
      <c r="O88" s="2"/>
      <c r="P88" s="2">
        <f>(F88+O88+N88+M88+L88)*0.25</f>
        <v>4350</v>
      </c>
      <c r="Q88" s="2">
        <f t="shared" si="13"/>
        <v>5220</v>
      </c>
      <c r="R88" s="259">
        <f>Q88+P88+O88+N88+M88+L88+F88</f>
        <v>26970</v>
      </c>
      <c r="S88" s="81"/>
      <c r="T88" s="30"/>
    </row>
    <row r="89" spans="1:20" s="57" customFormat="1" ht="15.75" customHeight="1">
      <c r="A89" s="60">
        <f>A88</f>
        <v>10</v>
      </c>
      <c r="B89" s="69" t="s">
        <v>96</v>
      </c>
      <c r="C89" s="77">
        <v>10</v>
      </c>
      <c r="D89" s="119">
        <f>SUM(D79:D88)</f>
        <v>182000</v>
      </c>
      <c r="E89" s="119">
        <f>SUM(E79:E88)</f>
        <v>197652</v>
      </c>
      <c r="F89" s="131">
        <f>SUM(F79:F88)</f>
        <v>198300</v>
      </c>
      <c r="G89" s="152"/>
      <c r="H89" s="145"/>
      <c r="I89" s="145">
        <f>J79+H80+I81+K82+J83+K84+K85+J88+I86+J87</f>
        <v>198300</v>
      </c>
      <c r="J89" s="145"/>
      <c r="K89" s="153"/>
      <c r="L89" s="137">
        <f aca="true" t="shared" si="15" ref="L89:R89">SUM(L79:L88)</f>
        <v>20525</v>
      </c>
      <c r="M89" s="38">
        <f t="shared" si="15"/>
        <v>3530</v>
      </c>
      <c r="N89" s="38">
        <f t="shared" si="15"/>
        <v>0</v>
      </c>
      <c r="O89" s="38">
        <f t="shared" si="15"/>
        <v>4472</v>
      </c>
      <c r="P89" s="38">
        <f t="shared" si="15"/>
        <v>56706.75</v>
      </c>
      <c r="Q89" s="38">
        <f t="shared" si="15"/>
        <v>59490</v>
      </c>
      <c r="R89" s="260">
        <f t="shared" si="15"/>
        <v>343023.75</v>
      </c>
      <c r="S89" s="81"/>
      <c r="T89" s="30"/>
    </row>
    <row r="90" spans="1:20" s="10" customFormat="1" ht="13.5" customHeight="1">
      <c r="A90" s="28"/>
      <c r="B90" s="79"/>
      <c r="C90" s="80"/>
      <c r="D90" s="119"/>
      <c r="E90" s="161">
        <f t="shared" si="7"/>
        <v>0</v>
      </c>
      <c r="F90" s="130"/>
      <c r="G90" s="104"/>
      <c r="H90" s="146"/>
      <c r="I90" s="146"/>
      <c r="J90" s="146"/>
      <c r="K90" s="155"/>
      <c r="L90" s="138"/>
      <c r="M90" s="18"/>
      <c r="N90" s="18"/>
      <c r="O90" s="18"/>
      <c r="P90" s="18"/>
      <c r="Q90" s="18"/>
      <c r="R90" s="259"/>
      <c r="S90" s="81"/>
      <c r="T90" s="30"/>
    </row>
    <row r="91" spans="1:20" s="5" customFormat="1" ht="15.75" customHeight="1">
      <c r="A91" s="101"/>
      <c r="B91" s="34" t="s">
        <v>174</v>
      </c>
      <c r="C91" s="63"/>
      <c r="D91" s="117"/>
      <c r="E91" s="161">
        <f t="shared" si="7"/>
        <v>0</v>
      </c>
      <c r="F91" s="130"/>
      <c r="G91" s="148"/>
      <c r="H91" s="20"/>
      <c r="I91" s="20"/>
      <c r="J91" s="20"/>
      <c r="K91" s="149"/>
      <c r="L91" s="135"/>
      <c r="M91" s="2"/>
      <c r="N91" s="15"/>
      <c r="O91" s="2"/>
      <c r="P91" s="2"/>
      <c r="Q91" s="2"/>
      <c r="R91" s="259"/>
      <c r="S91" s="81"/>
      <c r="T91" s="30"/>
    </row>
    <row r="92" spans="1:20" s="5" customFormat="1" ht="15.75" customHeight="1">
      <c r="A92" s="101">
        <v>1</v>
      </c>
      <c r="B92" s="22" t="s">
        <v>254</v>
      </c>
      <c r="C92" s="63" t="s">
        <v>35</v>
      </c>
      <c r="D92" s="116">
        <v>32500</v>
      </c>
      <c r="E92" s="161">
        <f t="shared" si="7"/>
        <v>35295</v>
      </c>
      <c r="F92" s="130">
        <v>35300</v>
      </c>
      <c r="G92" s="150">
        <v>19600</v>
      </c>
      <c r="H92" s="20">
        <v>24000</v>
      </c>
      <c r="I92" s="20">
        <v>28300</v>
      </c>
      <c r="J92" s="143">
        <v>35300</v>
      </c>
      <c r="K92" s="149">
        <v>48900</v>
      </c>
      <c r="L92" s="135">
        <f>F92*0.2</f>
        <v>7060</v>
      </c>
      <c r="M92" s="2">
        <f>F92*0.1</f>
        <v>3530</v>
      </c>
      <c r="N92" s="15"/>
      <c r="O92" s="2"/>
      <c r="P92" s="2">
        <f aca="true" t="shared" si="16" ref="P92:P102">(F92+O92+N92+M92+L92)*0.25</f>
        <v>11472.5</v>
      </c>
      <c r="Q92" s="2">
        <f aca="true" t="shared" si="17" ref="Q92:Q102">F92*0.3</f>
        <v>10590</v>
      </c>
      <c r="R92" s="259">
        <f aca="true" t="shared" si="18" ref="R92:R102">Q92+P92+O92+N92+M92+L92+F92</f>
        <v>67952.5</v>
      </c>
      <c r="S92" s="81"/>
      <c r="T92" s="30"/>
    </row>
    <row r="93" spans="1:20" s="5" customFormat="1" ht="36" customHeight="1">
      <c r="A93" s="101">
        <v>2</v>
      </c>
      <c r="C93" s="240" t="s">
        <v>527</v>
      </c>
      <c r="D93" s="116">
        <f>10500*2</f>
        <v>21000</v>
      </c>
      <c r="E93" s="161">
        <f t="shared" si="7"/>
        <v>22806</v>
      </c>
      <c r="F93" s="130">
        <v>22800</v>
      </c>
      <c r="G93" s="150">
        <v>14000</v>
      </c>
      <c r="H93" s="144">
        <v>18000</v>
      </c>
      <c r="I93" s="144">
        <v>19600</v>
      </c>
      <c r="J93" s="143">
        <v>22800</v>
      </c>
      <c r="K93" s="149">
        <v>32600</v>
      </c>
      <c r="L93" s="135"/>
      <c r="M93" s="2"/>
      <c r="N93" s="15"/>
      <c r="O93" s="2">
        <v>500</v>
      </c>
      <c r="P93" s="2">
        <f t="shared" si="16"/>
        <v>5825</v>
      </c>
      <c r="Q93" s="2">
        <f t="shared" si="17"/>
        <v>6840</v>
      </c>
      <c r="R93" s="259">
        <f t="shared" si="18"/>
        <v>35965</v>
      </c>
      <c r="S93" s="241" t="s">
        <v>498</v>
      </c>
      <c r="T93" s="30"/>
    </row>
    <row r="94" spans="1:20" s="5" customFormat="1" ht="29.25" customHeight="1">
      <c r="A94" s="101">
        <v>3</v>
      </c>
      <c r="B94" s="257" t="s">
        <v>583</v>
      </c>
      <c r="C94" s="63" t="s">
        <v>37</v>
      </c>
      <c r="D94" s="116">
        <f>10500*2</f>
        <v>21000</v>
      </c>
      <c r="E94" s="161">
        <f t="shared" si="7"/>
        <v>22806</v>
      </c>
      <c r="F94" s="130">
        <v>22800</v>
      </c>
      <c r="G94" s="150">
        <v>14000</v>
      </c>
      <c r="H94" s="144">
        <v>18000</v>
      </c>
      <c r="I94" s="144">
        <v>19600</v>
      </c>
      <c r="J94" s="143">
        <v>22800</v>
      </c>
      <c r="K94" s="149">
        <v>32600</v>
      </c>
      <c r="L94" s="135"/>
      <c r="M94" s="2"/>
      <c r="N94" s="15">
        <v>10200</v>
      </c>
      <c r="O94" s="2"/>
      <c r="P94" s="2">
        <f t="shared" si="16"/>
        <v>8250</v>
      </c>
      <c r="Q94" s="2">
        <f t="shared" si="17"/>
        <v>6840</v>
      </c>
      <c r="R94" s="259">
        <f t="shared" si="18"/>
        <v>48090</v>
      </c>
      <c r="S94" s="241" t="s">
        <v>500</v>
      </c>
      <c r="T94" s="30"/>
    </row>
    <row r="95" spans="1:20" s="5" customFormat="1" ht="15.75" customHeight="1">
      <c r="A95" s="101">
        <v>4</v>
      </c>
      <c r="B95" s="81" t="s">
        <v>256</v>
      </c>
      <c r="C95" s="63" t="s">
        <v>80</v>
      </c>
      <c r="D95" s="116">
        <v>10000</v>
      </c>
      <c r="E95" s="161">
        <f t="shared" si="7"/>
        <v>10860</v>
      </c>
      <c r="F95" s="130">
        <v>11000</v>
      </c>
      <c r="G95" s="150">
        <v>6000</v>
      </c>
      <c r="H95" s="144">
        <v>7000</v>
      </c>
      <c r="I95" s="144">
        <v>8000</v>
      </c>
      <c r="J95" s="143">
        <v>11000</v>
      </c>
      <c r="K95" s="149">
        <v>12000</v>
      </c>
      <c r="L95" s="135">
        <f>F95*0.2</f>
        <v>2200</v>
      </c>
      <c r="M95" s="2"/>
      <c r="N95" s="15"/>
      <c r="O95" s="2"/>
      <c r="P95" s="2">
        <f t="shared" si="16"/>
        <v>3300</v>
      </c>
      <c r="Q95" s="2">
        <f t="shared" si="17"/>
        <v>3300</v>
      </c>
      <c r="R95" s="259">
        <f t="shared" si="18"/>
        <v>19800</v>
      </c>
      <c r="S95" s="81"/>
      <c r="T95" s="30"/>
    </row>
    <row r="96" spans="1:20" s="5" customFormat="1" ht="15.75" customHeight="1">
      <c r="A96" s="101">
        <v>5</v>
      </c>
      <c r="B96" s="81" t="s">
        <v>257</v>
      </c>
      <c r="C96" s="63" t="s">
        <v>36</v>
      </c>
      <c r="D96" s="116">
        <v>20000</v>
      </c>
      <c r="E96" s="161">
        <f t="shared" si="7"/>
        <v>21720</v>
      </c>
      <c r="F96" s="130">
        <v>21800</v>
      </c>
      <c r="G96" s="150">
        <v>8700</v>
      </c>
      <c r="H96" s="144">
        <v>11000</v>
      </c>
      <c r="I96" s="144">
        <v>13100</v>
      </c>
      <c r="J96" s="144">
        <v>15300</v>
      </c>
      <c r="K96" s="154">
        <v>21800</v>
      </c>
      <c r="L96" s="135">
        <f>F96*0.2</f>
        <v>4360</v>
      </c>
      <c r="M96" s="2"/>
      <c r="N96" s="15"/>
      <c r="O96" s="2"/>
      <c r="P96" s="2">
        <f t="shared" si="16"/>
        <v>6540</v>
      </c>
      <c r="Q96" s="2">
        <f t="shared" si="17"/>
        <v>6540</v>
      </c>
      <c r="R96" s="259">
        <f t="shared" si="18"/>
        <v>39240</v>
      </c>
      <c r="S96" s="81"/>
      <c r="T96" s="30"/>
    </row>
    <row r="97" spans="1:20" s="5" customFormat="1" ht="15.75" customHeight="1">
      <c r="A97" s="101">
        <v>6</v>
      </c>
      <c r="B97" s="81" t="s">
        <v>258</v>
      </c>
      <c r="C97" s="63" t="s">
        <v>36</v>
      </c>
      <c r="D97" s="116">
        <v>20000</v>
      </c>
      <c r="E97" s="161">
        <f t="shared" si="7"/>
        <v>21720</v>
      </c>
      <c r="F97" s="130">
        <v>21800</v>
      </c>
      <c r="G97" s="150">
        <v>8700</v>
      </c>
      <c r="H97" s="144">
        <v>11000</v>
      </c>
      <c r="I97" s="144">
        <v>13100</v>
      </c>
      <c r="J97" s="144">
        <v>15300</v>
      </c>
      <c r="K97" s="154">
        <v>21800</v>
      </c>
      <c r="L97" s="135">
        <f>F97*0.2</f>
        <v>4360</v>
      </c>
      <c r="M97" s="2"/>
      <c r="N97" s="15"/>
      <c r="O97" s="2">
        <f>F97*0.05</f>
        <v>1090</v>
      </c>
      <c r="P97" s="2">
        <f t="shared" si="16"/>
        <v>6812.5</v>
      </c>
      <c r="Q97" s="2">
        <f t="shared" si="17"/>
        <v>6540</v>
      </c>
      <c r="R97" s="259">
        <f t="shared" si="18"/>
        <v>40602.5</v>
      </c>
      <c r="S97" s="81"/>
      <c r="T97" s="30"/>
    </row>
    <row r="98" spans="1:20" s="5" customFormat="1" ht="22.5" customHeight="1">
      <c r="A98" s="101">
        <v>7</v>
      </c>
      <c r="B98" s="81" t="s">
        <v>354</v>
      </c>
      <c r="C98" s="63" t="s">
        <v>584</v>
      </c>
      <c r="D98" s="116">
        <v>21000</v>
      </c>
      <c r="E98" s="161">
        <f t="shared" si="7"/>
        <v>22806</v>
      </c>
      <c r="F98" s="130">
        <v>22800</v>
      </c>
      <c r="G98" s="150">
        <v>11000</v>
      </c>
      <c r="H98" s="144">
        <v>13100</v>
      </c>
      <c r="I98" s="144">
        <v>15300</v>
      </c>
      <c r="J98" s="143">
        <v>22800</v>
      </c>
      <c r="K98" s="151">
        <v>26100</v>
      </c>
      <c r="L98" s="135">
        <f>F98*0.2</f>
        <v>4560</v>
      </c>
      <c r="M98" s="2"/>
      <c r="N98" s="15"/>
      <c r="O98" s="2">
        <f>F98*0.05</f>
        <v>1140</v>
      </c>
      <c r="P98" s="2">
        <f t="shared" si="16"/>
        <v>7125</v>
      </c>
      <c r="Q98" s="2">
        <f t="shared" si="17"/>
        <v>6840</v>
      </c>
      <c r="R98" s="259">
        <f t="shared" si="18"/>
        <v>42465</v>
      </c>
      <c r="S98" s="63" t="s">
        <v>585</v>
      </c>
      <c r="T98" s="30"/>
    </row>
    <row r="99" spans="1:20" s="6" customFormat="1" ht="26.25" customHeight="1">
      <c r="A99" s="101">
        <v>8</v>
      </c>
      <c r="B99" s="81" t="s">
        <v>259</v>
      </c>
      <c r="C99" s="63" t="s">
        <v>91</v>
      </c>
      <c r="D99" s="116">
        <v>20000</v>
      </c>
      <c r="E99" s="161">
        <f t="shared" si="7"/>
        <v>21720</v>
      </c>
      <c r="F99" s="130">
        <v>21800</v>
      </c>
      <c r="G99" s="150">
        <v>8700</v>
      </c>
      <c r="H99" s="144">
        <v>11000</v>
      </c>
      <c r="I99" s="144">
        <v>13100</v>
      </c>
      <c r="J99" s="144">
        <v>15300</v>
      </c>
      <c r="K99" s="154">
        <v>21800</v>
      </c>
      <c r="L99" s="135"/>
      <c r="M99" s="2"/>
      <c r="N99" s="15"/>
      <c r="O99" s="2"/>
      <c r="P99" s="2">
        <f t="shared" si="16"/>
        <v>5450</v>
      </c>
      <c r="Q99" s="2">
        <f t="shared" si="17"/>
        <v>6540</v>
      </c>
      <c r="R99" s="259">
        <f t="shared" si="18"/>
        <v>33790</v>
      </c>
      <c r="S99" s="81"/>
      <c r="T99" s="30"/>
    </row>
    <row r="100" spans="1:20" s="5" customFormat="1" ht="24.75" customHeight="1">
      <c r="A100" s="101">
        <v>9</v>
      </c>
      <c r="B100" s="81" t="s">
        <v>260</v>
      </c>
      <c r="C100" s="63" t="s">
        <v>81</v>
      </c>
      <c r="D100" s="116">
        <v>20000</v>
      </c>
      <c r="E100" s="161">
        <f t="shared" si="7"/>
        <v>21720</v>
      </c>
      <c r="F100" s="130">
        <v>21800</v>
      </c>
      <c r="G100" s="150">
        <v>8700</v>
      </c>
      <c r="H100" s="144">
        <v>11000</v>
      </c>
      <c r="I100" s="144">
        <v>13100</v>
      </c>
      <c r="J100" s="144">
        <v>15300</v>
      </c>
      <c r="K100" s="154">
        <v>21800</v>
      </c>
      <c r="L100" s="135">
        <f>F100*0.2</f>
        <v>4360</v>
      </c>
      <c r="M100" s="2"/>
      <c r="N100" s="15"/>
      <c r="O100" s="2">
        <f>F100*0.12</f>
        <v>2616</v>
      </c>
      <c r="P100" s="2">
        <f t="shared" si="16"/>
        <v>7194</v>
      </c>
      <c r="Q100" s="2">
        <f t="shared" si="17"/>
        <v>6540</v>
      </c>
      <c r="R100" s="259">
        <f t="shared" si="18"/>
        <v>42510</v>
      </c>
      <c r="S100" s="81"/>
      <c r="T100" s="30"/>
    </row>
    <row r="101" spans="1:20" s="5" customFormat="1" ht="24.75" customHeight="1">
      <c r="A101" s="101">
        <v>10</v>
      </c>
      <c r="C101" s="240" t="s">
        <v>528</v>
      </c>
      <c r="D101" s="117">
        <v>12000</v>
      </c>
      <c r="E101" s="161">
        <f t="shared" si="7"/>
        <v>13032.000000000002</v>
      </c>
      <c r="F101" s="130">
        <v>13100</v>
      </c>
      <c r="G101" s="150">
        <v>8700</v>
      </c>
      <c r="H101" s="144">
        <v>11000</v>
      </c>
      <c r="I101" s="143">
        <v>13100</v>
      </c>
      <c r="J101" s="20">
        <v>15300</v>
      </c>
      <c r="K101" s="149">
        <v>21800</v>
      </c>
      <c r="L101" s="135"/>
      <c r="M101" s="2"/>
      <c r="N101" s="15"/>
      <c r="O101" s="2"/>
      <c r="P101" s="2">
        <f t="shared" si="16"/>
        <v>3275</v>
      </c>
      <c r="Q101" s="2">
        <f t="shared" si="17"/>
        <v>3930</v>
      </c>
      <c r="R101" s="259">
        <f t="shared" si="18"/>
        <v>20305</v>
      </c>
      <c r="S101" s="241" t="s">
        <v>499</v>
      </c>
      <c r="T101" s="30"/>
    </row>
    <row r="102" spans="1:20" s="5" customFormat="1" ht="24.75" customHeight="1">
      <c r="A102" s="101">
        <v>11</v>
      </c>
      <c r="B102" s="82" t="s">
        <v>475</v>
      </c>
      <c r="C102" s="63" t="s">
        <v>386</v>
      </c>
      <c r="D102" s="117">
        <v>14000</v>
      </c>
      <c r="E102" s="161">
        <f t="shared" si="7"/>
        <v>15204.000000000002</v>
      </c>
      <c r="F102" s="130">
        <v>15300</v>
      </c>
      <c r="G102" s="150">
        <v>8700</v>
      </c>
      <c r="H102" s="144">
        <v>11000</v>
      </c>
      <c r="I102" s="144">
        <v>13100</v>
      </c>
      <c r="J102" s="143">
        <v>15300</v>
      </c>
      <c r="K102" s="149">
        <v>21800</v>
      </c>
      <c r="L102" s="135"/>
      <c r="M102" s="2"/>
      <c r="N102" s="15"/>
      <c r="O102" s="2"/>
      <c r="P102" s="2">
        <f t="shared" si="16"/>
        <v>3825</v>
      </c>
      <c r="Q102" s="2">
        <f t="shared" si="17"/>
        <v>4590</v>
      </c>
      <c r="R102" s="259">
        <f t="shared" si="18"/>
        <v>23715</v>
      </c>
      <c r="S102" s="81"/>
      <c r="T102" s="30"/>
    </row>
    <row r="103" spans="1:20" s="59" customFormat="1" ht="15.75" customHeight="1">
      <c r="A103" s="60">
        <f>A102</f>
        <v>11</v>
      </c>
      <c r="B103" s="69" t="s">
        <v>96</v>
      </c>
      <c r="C103" s="70">
        <v>8</v>
      </c>
      <c r="D103" s="119">
        <f>SUM(D92:D102)</f>
        <v>211500</v>
      </c>
      <c r="E103" s="119">
        <f>SUM(E92:E102)</f>
        <v>229689</v>
      </c>
      <c r="F103" s="131">
        <f>SUM(F92:F102)</f>
        <v>230300</v>
      </c>
      <c r="G103" s="152"/>
      <c r="H103" s="145"/>
      <c r="I103" s="145"/>
      <c r="J103" s="145">
        <f>J92+J93+J94+J95+K96+K97+K99+K100+J102+I101+J98</f>
        <v>230300</v>
      </c>
      <c r="K103" s="153"/>
      <c r="L103" s="137">
        <f aca="true" t="shared" si="19" ref="L103:Q103">SUM(L92:L102)</f>
        <v>26900</v>
      </c>
      <c r="M103" s="38">
        <f t="shared" si="19"/>
        <v>3530</v>
      </c>
      <c r="N103" s="38">
        <f t="shared" si="19"/>
        <v>10200</v>
      </c>
      <c r="O103" s="38">
        <f t="shared" si="19"/>
        <v>5346</v>
      </c>
      <c r="P103" s="38">
        <f t="shared" si="19"/>
        <v>69069</v>
      </c>
      <c r="Q103" s="38">
        <f t="shared" si="19"/>
        <v>69090</v>
      </c>
      <c r="R103" s="260">
        <f>SUM(R92:R102)</f>
        <v>414435</v>
      </c>
      <c r="S103" s="81"/>
      <c r="T103" s="30"/>
    </row>
    <row r="104" spans="1:20" s="10" customFormat="1" ht="15.75" customHeight="1">
      <c r="A104" s="28"/>
      <c r="B104" s="18"/>
      <c r="C104" s="80"/>
      <c r="D104" s="119"/>
      <c r="E104" s="161">
        <f t="shared" si="7"/>
        <v>0</v>
      </c>
      <c r="F104" s="130"/>
      <c r="G104" s="104"/>
      <c r="H104" s="146"/>
      <c r="I104" s="146"/>
      <c r="J104" s="146"/>
      <c r="K104" s="155"/>
      <c r="L104" s="138"/>
      <c r="M104" s="18"/>
      <c r="N104" s="18"/>
      <c r="O104" s="18"/>
      <c r="P104" s="18"/>
      <c r="Q104" s="18"/>
      <c r="R104" s="259"/>
      <c r="S104" s="81"/>
      <c r="T104" s="30"/>
    </row>
    <row r="105" spans="1:20" s="1" customFormat="1" ht="15.75" customHeight="1">
      <c r="A105" s="101"/>
      <c r="B105" s="34" t="s">
        <v>175</v>
      </c>
      <c r="C105" s="63"/>
      <c r="D105" s="117"/>
      <c r="E105" s="161">
        <f t="shared" si="7"/>
        <v>0</v>
      </c>
      <c r="F105" s="130"/>
      <c r="G105" s="148"/>
      <c r="H105" s="20"/>
      <c r="I105" s="20"/>
      <c r="J105" s="20"/>
      <c r="K105" s="149"/>
      <c r="L105" s="135"/>
      <c r="M105" s="2"/>
      <c r="N105" s="15"/>
      <c r="O105" s="2"/>
      <c r="P105" s="2"/>
      <c r="Q105" s="2"/>
      <c r="R105" s="259"/>
      <c r="S105" s="81"/>
      <c r="T105" s="30"/>
    </row>
    <row r="106" spans="1:20" s="1" customFormat="1" ht="32.25" customHeight="1">
      <c r="A106" s="101">
        <v>1</v>
      </c>
      <c r="B106" s="294" t="s">
        <v>561</v>
      </c>
      <c r="C106" s="63" t="s">
        <v>35</v>
      </c>
      <c r="D106" s="117">
        <v>45000</v>
      </c>
      <c r="E106" s="161">
        <f t="shared" si="7"/>
        <v>48870</v>
      </c>
      <c r="F106" s="130">
        <v>48900</v>
      </c>
      <c r="G106" s="148">
        <v>19600</v>
      </c>
      <c r="H106" s="144">
        <v>24000</v>
      </c>
      <c r="I106" s="20">
        <v>28300</v>
      </c>
      <c r="J106" s="144">
        <v>35300</v>
      </c>
      <c r="K106" s="154">
        <v>48900</v>
      </c>
      <c r="L106" s="135">
        <f>F106*0.2</f>
        <v>9780</v>
      </c>
      <c r="M106" s="2">
        <f>F106*0.1</f>
        <v>4890</v>
      </c>
      <c r="N106" s="15"/>
      <c r="O106" s="2"/>
      <c r="P106" s="2">
        <f aca="true" t="shared" si="20" ref="P106:P112">(F106+O106+N106+M106+L106)*0.25</f>
        <v>15892.5</v>
      </c>
      <c r="Q106" s="2">
        <f aca="true" t="shared" si="21" ref="Q106:Q112">F106*0.3</f>
        <v>14670</v>
      </c>
      <c r="R106" s="259">
        <f aca="true" t="shared" si="22" ref="R106:R112">Q106+P106+O106+N106+M106+L106+F106</f>
        <v>94132.5</v>
      </c>
      <c r="S106" s="295"/>
      <c r="T106" s="30"/>
    </row>
    <row r="107" spans="1:20" s="1" customFormat="1" ht="30.75" customHeight="1">
      <c r="A107" s="101">
        <v>2</v>
      </c>
      <c r="B107" s="269" t="s">
        <v>591</v>
      </c>
      <c r="C107" s="63" t="s">
        <v>107</v>
      </c>
      <c r="D107" s="117">
        <v>21000</v>
      </c>
      <c r="E107" s="161">
        <f t="shared" si="7"/>
        <v>22806</v>
      </c>
      <c r="F107" s="130">
        <v>22800</v>
      </c>
      <c r="G107" s="150">
        <v>14000</v>
      </c>
      <c r="H107" s="144">
        <v>18000</v>
      </c>
      <c r="I107" s="144">
        <v>19600</v>
      </c>
      <c r="J107" s="143">
        <v>22800</v>
      </c>
      <c r="K107" s="149">
        <v>32600</v>
      </c>
      <c r="L107" s="135"/>
      <c r="M107" s="2"/>
      <c r="N107" s="15"/>
      <c r="O107" s="2"/>
      <c r="P107" s="2">
        <f t="shared" si="20"/>
        <v>5700</v>
      </c>
      <c r="Q107" s="2">
        <f t="shared" si="21"/>
        <v>6840</v>
      </c>
      <c r="R107" s="259">
        <f t="shared" si="22"/>
        <v>35340</v>
      </c>
      <c r="S107" s="269" t="s">
        <v>587</v>
      </c>
      <c r="T107" s="30"/>
    </row>
    <row r="108" spans="1:20" s="1" customFormat="1" ht="15.75" customHeight="1">
      <c r="A108" s="101">
        <v>3</v>
      </c>
      <c r="B108" s="68" t="s">
        <v>261</v>
      </c>
      <c r="C108" s="63" t="s">
        <v>176</v>
      </c>
      <c r="D108" s="117">
        <v>12000</v>
      </c>
      <c r="E108" s="161">
        <f t="shared" si="7"/>
        <v>13032.000000000002</v>
      </c>
      <c r="F108" s="130">
        <v>13100</v>
      </c>
      <c r="G108" s="150">
        <v>8700</v>
      </c>
      <c r="H108" s="144">
        <v>11000</v>
      </c>
      <c r="I108" s="143">
        <v>13100</v>
      </c>
      <c r="J108" s="20">
        <v>15300</v>
      </c>
      <c r="K108" s="149">
        <v>21800</v>
      </c>
      <c r="L108" s="135">
        <f>F108*0.1</f>
        <v>1310</v>
      </c>
      <c r="M108" s="2"/>
      <c r="N108" s="15"/>
      <c r="O108" s="2">
        <v>7500</v>
      </c>
      <c r="P108" s="2">
        <f t="shared" si="20"/>
        <v>5477.5</v>
      </c>
      <c r="Q108" s="2">
        <f t="shared" si="21"/>
        <v>3930</v>
      </c>
      <c r="R108" s="259">
        <f t="shared" si="22"/>
        <v>31317.5</v>
      </c>
      <c r="S108" s="81"/>
      <c r="T108" s="30"/>
    </row>
    <row r="109" spans="1:20" s="1" customFormat="1" ht="19.5" customHeight="1">
      <c r="A109" s="101">
        <v>4</v>
      </c>
      <c r="B109" s="68" t="s">
        <v>588</v>
      </c>
      <c r="C109" s="63" t="s">
        <v>91</v>
      </c>
      <c r="D109" s="117">
        <v>20000</v>
      </c>
      <c r="E109" s="161">
        <f t="shared" si="7"/>
        <v>21720</v>
      </c>
      <c r="F109" s="130">
        <v>21800</v>
      </c>
      <c r="G109" s="150">
        <v>8700</v>
      </c>
      <c r="H109" s="144">
        <v>11000</v>
      </c>
      <c r="I109" s="144">
        <v>13100</v>
      </c>
      <c r="J109" s="20">
        <v>15300</v>
      </c>
      <c r="K109" s="154">
        <v>21800</v>
      </c>
      <c r="L109" s="135"/>
      <c r="M109" s="2"/>
      <c r="N109" s="15"/>
      <c r="O109" s="2"/>
      <c r="P109" s="2">
        <f t="shared" si="20"/>
        <v>5450</v>
      </c>
      <c r="Q109" s="2">
        <f t="shared" si="21"/>
        <v>6540</v>
      </c>
      <c r="R109" s="259">
        <f t="shared" si="22"/>
        <v>33790</v>
      </c>
      <c r="S109" s="81"/>
      <c r="T109" s="30"/>
    </row>
    <row r="110" spans="1:20" s="1" customFormat="1" ht="19.5" customHeight="1">
      <c r="A110" s="101">
        <v>5</v>
      </c>
      <c r="B110" s="68" t="s">
        <v>342</v>
      </c>
      <c r="C110" s="63" t="s">
        <v>367</v>
      </c>
      <c r="D110" s="117">
        <v>20000</v>
      </c>
      <c r="E110" s="161">
        <f t="shared" si="7"/>
        <v>21720</v>
      </c>
      <c r="F110" s="130">
        <v>21800</v>
      </c>
      <c r="G110" s="150">
        <v>8700</v>
      </c>
      <c r="H110" s="144">
        <v>11000</v>
      </c>
      <c r="I110" s="144">
        <v>13100</v>
      </c>
      <c r="J110" s="20">
        <v>15300</v>
      </c>
      <c r="K110" s="154">
        <v>21800</v>
      </c>
      <c r="L110" s="135">
        <f>F110*0.1</f>
        <v>2180</v>
      </c>
      <c r="M110" s="2"/>
      <c r="N110" s="15"/>
      <c r="O110" s="2">
        <f>F110*0.2</f>
        <v>4360</v>
      </c>
      <c r="P110" s="2">
        <f t="shared" si="20"/>
        <v>7085</v>
      </c>
      <c r="Q110" s="2">
        <f t="shared" si="21"/>
        <v>6540</v>
      </c>
      <c r="R110" s="259">
        <f t="shared" si="22"/>
        <v>41965</v>
      </c>
      <c r="S110" s="81"/>
      <c r="T110" s="30"/>
    </row>
    <row r="111" spans="1:20" s="1" customFormat="1" ht="15.75" customHeight="1">
      <c r="A111" s="101">
        <v>6</v>
      </c>
      <c r="B111" s="68" t="s">
        <v>589</v>
      </c>
      <c r="C111" s="63" t="s">
        <v>367</v>
      </c>
      <c r="D111" s="117">
        <v>12000</v>
      </c>
      <c r="E111" s="161">
        <f t="shared" si="7"/>
        <v>13032.000000000002</v>
      </c>
      <c r="F111" s="130">
        <v>13100</v>
      </c>
      <c r="G111" s="150">
        <v>8700</v>
      </c>
      <c r="H111" s="144">
        <v>11000</v>
      </c>
      <c r="I111" s="143">
        <v>13100</v>
      </c>
      <c r="J111" s="20">
        <v>15300</v>
      </c>
      <c r="K111" s="149">
        <v>21800</v>
      </c>
      <c r="L111" s="135"/>
      <c r="M111" s="2"/>
      <c r="N111" s="15"/>
      <c r="O111" s="2"/>
      <c r="P111" s="2">
        <f t="shared" si="20"/>
        <v>3275</v>
      </c>
      <c r="Q111" s="2">
        <f t="shared" si="21"/>
        <v>3930</v>
      </c>
      <c r="R111" s="259">
        <f t="shared" si="22"/>
        <v>20305</v>
      </c>
      <c r="S111" s="81"/>
      <c r="T111" s="30"/>
    </row>
    <row r="112" spans="1:20" s="1" customFormat="1" ht="15.75" customHeight="1">
      <c r="A112" s="101">
        <v>7</v>
      </c>
      <c r="B112" s="68" t="s">
        <v>262</v>
      </c>
      <c r="C112" s="63" t="s">
        <v>367</v>
      </c>
      <c r="D112" s="117">
        <v>20000</v>
      </c>
      <c r="E112" s="161">
        <f t="shared" si="7"/>
        <v>21720</v>
      </c>
      <c r="F112" s="130">
        <v>21800</v>
      </c>
      <c r="G112" s="150">
        <v>8700</v>
      </c>
      <c r="H112" s="144">
        <v>11000</v>
      </c>
      <c r="I112" s="144">
        <v>13100</v>
      </c>
      <c r="J112" s="20">
        <v>15300</v>
      </c>
      <c r="K112" s="154">
        <v>21800</v>
      </c>
      <c r="L112" s="135">
        <f>F112*0.2</f>
        <v>4360</v>
      </c>
      <c r="M112" s="2"/>
      <c r="N112" s="15"/>
      <c r="O112" s="2"/>
      <c r="P112" s="2">
        <f t="shared" si="20"/>
        <v>6540</v>
      </c>
      <c r="Q112" s="2">
        <f t="shared" si="21"/>
        <v>6540</v>
      </c>
      <c r="R112" s="259">
        <f t="shared" si="22"/>
        <v>39240</v>
      </c>
      <c r="S112" s="81"/>
      <c r="T112" s="30"/>
    </row>
    <row r="113" spans="1:20" s="57" customFormat="1" ht="15.75" customHeight="1">
      <c r="A113" s="60">
        <f>A112</f>
        <v>7</v>
      </c>
      <c r="B113" s="84" t="s">
        <v>96</v>
      </c>
      <c r="C113" s="70">
        <v>7</v>
      </c>
      <c r="D113" s="119">
        <f>SUM(D106:D112)</f>
        <v>150000</v>
      </c>
      <c r="E113" s="119">
        <f>SUM(E106:E112)</f>
        <v>162900</v>
      </c>
      <c r="F113" s="119">
        <f>SUM(F106:F112)</f>
        <v>163300</v>
      </c>
      <c r="G113" s="152"/>
      <c r="H113" s="145"/>
      <c r="I113" s="145"/>
      <c r="J113" s="145">
        <f>K106+J107+I108+K109+I111+K112+K110</f>
        <v>163300</v>
      </c>
      <c r="K113" s="153"/>
      <c r="L113" s="137">
        <f aca="true" t="shared" si="23" ref="L113:R113">SUM(L106:L112)</f>
        <v>17630</v>
      </c>
      <c r="M113" s="38">
        <f t="shared" si="23"/>
        <v>4890</v>
      </c>
      <c r="N113" s="38">
        <f t="shared" si="23"/>
        <v>0</v>
      </c>
      <c r="O113" s="38">
        <f t="shared" si="23"/>
        <v>11860</v>
      </c>
      <c r="P113" s="38">
        <f t="shared" si="23"/>
        <v>49420</v>
      </c>
      <c r="Q113" s="38">
        <f t="shared" si="23"/>
        <v>48990</v>
      </c>
      <c r="R113" s="260">
        <f t="shared" si="23"/>
        <v>296090</v>
      </c>
      <c r="S113" s="81"/>
      <c r="T113" s="30"/>
    </row>
    <row r="114" spans="1:20" s="10" customFormat="1" ht="15.75" customHeight="1">
      <c r="A114" s="28"/>
      <c r="B114" s="85"/>
      <c r="C114" s="80"/>
      <c r="D114" s="119"/>
      <c r="E114" s="161">
        <f t="shared" si="7"/>
        <v>0</v>
      </c>
      <c r="F114" s="130"/>
      <c r="G114" s="104"/>
      <c r="H114" s="146"/>
      <c r="I114" s="146"/>
      <c r="J114" s="146"/>
      <c r="K114" s="155"/>
      <c r="L114" s="138"/>
      <c r="M114" s="18"/>
      <c r="N114" s="18"/>
      <c r="O114" s="18"/>
      <c r="P114" s="18"/>
      <c r="Q114" s="18"/>
      <c r="R114" s="259"/>
      <c r="S114" s="81"/>
      <c r="T114" s="30"/>
    </row>
    <row r="115" spans="1:20" s="7" customFormat="1" ht="15.75" customHeight="1">
      <c r="A115" s="101"/>
      <c r="B115" s="79" t="s">
        <v>177</v>
      </c>
      <c r="C115" s="86"/>
      <c r="D115" s="117"/>
      <c r="E115" s="161">
        <f t="shared" si="7"/>
        <v>0</v>
      </c>
      <c r="F115" s="130"/>
      <c r="G115" s="150"/>
      <c r="H115" s="144"/>
      <c r="I115" s="144"/>
      <c r="J115" s="144"/>
      <c r="K115" s="151"/>
      <c r="L115" s="136"/>
      <c r="M115" s="15"/>
      <c r="N115" s="15"/>
      <c r="O115" s="15"/>
      <c r="P115" s="15"/>
      <c r="Q115" s="15"/>
      <c r="R115" s="259"/>
      <c r="S115" s="81"/>
      <c r="T115" s="30"/>
    </row>
    <row r="116" spans="1:20" s="5" customFormat="1" ht="15.75" customHeight="1">
      <c r="A116" s="101">
        <v>1</v>
      </c>
      <c r="B116" s="22" t="s">
        <v>263</v>
      </c>
      <c r="C116" s="63" t="s">
        <v>35</v>
      </c>
      <c r="D116" s="116">
        <v>32500</v>
      </c>
      <c r="E116" s="161">
        <f t="shared" si="7"/>
        <v>35295</v>
      </c>
      <c r="F116" s="130">
        <v>35300</v>
      </c>
      <c r="G116" s="150">
        <v>19600</v>
      </c>
      <c r="H116" s="144">
        <v>24000</v>
      </c>
      <c r="I116" s="20">
        <v>28300</v>
      </c>
      <c r="J116" s="143">
        <v>35300</v>
      </c>
      <c r="K116" s="149">
        <v>48900</v>
      </c>
      <c r="L116" s="135">
        <f>F116*0.15</f>
        <v>5295</v>
      </c>
      <c r="M116" s="2">
        <f>F116*0.1</f>
        <v>3530</v>
      </c>
      <c r="N116" s="15"/>
      <c r="O116" s="2"/>
      <c r="P116" s="2">
        <f aca="true" t="shared" si="24" ref="P116:P122">(F116+O116+N116+M116+L116)*0.25</f>
        <v>11031.25</v>
      </c>
      <c r="Q116" s="2">
        <f aca="true" t="shared" si="25" ref="Q116:Q122">F116*0.3</f>
        <v>10590</v>
      </c>
      <c r="R116" s="259">
        <f aca="true" t="shared" si="26" ref="R116:R122">Q116+P116+O116+N116+M116+L116+F116</f>
        <v>65746.25</v>
      </c>
      <c r="S116" s="81"/>
      <c r="T116" s="30"/>
    </row>
    <row r="117" spans="1:20" s="5" customFormat="1" ht="15.75" customHeight="1">
      <c r="A117" s="101">
        <v>2</v>
      </c>
      <c r="B117" s="22" t="s">
        <v>264</v>
      </c>
      <c r="C117" s="63" t="s">
        <v>37</v>
      </c>
      <c r="D117" s="116">
        <f>10500*2</f>
        <v>21000</v>
      </c>
      <c r="E117" s="161">
        <f t="shared" si="7"/>
        <v>22806</v>
      </c>
      <c r="F117" s="130">
        <v>22800</v>
      </c>
      <c r="G117" s="150">
        <v>14000</v>
      </c>
      <c r="H117" s="144">
        <v>18000</v>
      </c>
      <c r="I117" s="20">
        <v>19600</v>
      </c>
      <c r="J117" s="143">
        <v>22800</v>
      </c>
      <c r="K117" s="149">
        <v>32600</v>
      </c>
      <c r="L117" s="135"/>
      <c r="M117" s="2"/>
      <c r="N117" s="15"/>
      <c r="O117" s="2">
        <f>F117*0.05</f>
        <v>1140</v>
      </c>
      <c r="P117" s="2">
        <f t="shared" si="24"/>
        <v>5985</v>
      </c>
      <c r="Q117" s="2">
        <f t="shared" si="25"/>
        <v>6840</v>
      </c>
      <c r="R117" s="259">
        <f t="shared" si="26"/>
        <v>36765</v>
      </c>
      <c r="S117" s="81"/>
      <c r="T117" s="30"/>
    </row>
    <row r="118" spans="1:20" s="5" customFormat="1" ht="15.75" customHeight="1">
      <c r="A118" s="101">
        <v>3</v>
      </c>
      <c r="B118" s="22" t="s">
        <v>265</v>
      </c>
      <c r="C118" s="63" t="s">
        <v>36</v>
      </c>
      <c r="D118" s="116">
        <v>20000</v>
      </c>
      <c r="E118" s="161">
        <f t="shared" si="7"/>
        <v>21720</v>
      </c>
      <c r="F118" s="130">
        <v>21800</v>
      </c>
      <c r="G118" s="150">
        <v>8700</v>
      </c>
      <c r="H118" s="144">
        <v>11000</v>
      </c>
      <c r="I118" s="144">
        <v>13100</v>
      </c>
      <c r="J118" s="144">
        <v>15300</v>
      </c>
      <c r="K118" s="154">
        <v>21800</v>
      </c>
      <c r="L118" s="135">
        <f>F118*0.05</f>
        <v>1090</v>
      </c>
      <c r="M118" s="2"/>
      <c r="N118" s="15"/>
      <c r="O118" s="2">
        <f>F118*0.1+3500</f>
        <v>5680</v>
      </c>
      <c r="P118" s="2">
        <f t="shared" si="24"/>
        <v>7142.5</v>
      </c>
      <c r="Q118" s="2">
        <f t="shared" si="25"/>
        <v>6540</v>
      </c>
      <c r="R118" s="259">
        <f t="shared" si="26"/>
        <v>42252.5</v>
      </c>
      <c r="S118" s="81"/>
      <c r="T118" s="30"/>
    </row>
    <row r="119" spans="1:20" s="5" customFormat="1" ht="15.75" customHeight="1">
      <c r="A119" s="101">
        <v>4</v>
      </c>
      <c r="B119" s="22" t="s">
        <v>104</v>
      </c>
      <c r="C119" s="63" t="s">
        <v>36</v>
      </c>
      <c r="D119" s="116">
        <v>16000</v>
      </c>
      <c r="E119" s="161">
        <f t="shared" si="7"/>
        <v>17376</v>
      </c>
      <c r="F119" s="130">
        <v>17400</v>
      </c>
      <c r="G119" s="150">
        <v>8700</v>
      </c>
      <c r="H119" s="144">
        <v>11000</v>
      </c>
      <c r="I119" s="144">
        <v>13100</v>
      </c>
      <c r="J119" s="143">
        <v>17400</v>
      </c>
      <c r="K119" s="149">
        <v>21800</v>
      </c>
      <c r="L119" s="135">
        <f>F119*0.05</f>
        <v>870</v>
      </c>
      <c r="M119" s="2"/>
      <c r="N119" s="15"/>
      <c r="O119" s="2"/>
      <c r="P119" s="2">
        <f t="shared" si="24"/>
        <v>4567.5</v>
      </c>
      <c r="Q119" s="2">
        <f t="shared" si="25"/>
        <v>5220</v>
      </c>
      <c r="R119" s="259">
        <f t="shared" si="26"/>
        <v>28057.5</v>
      </c>
      <c r="S119" s="81"/>
      <c r="T119" s="30"/>
    </row>
    <row r="120" spans="1:20" s="5" customFormat="1" ht="22.5" customHeight="1">
      <c r="A120" s="101">
        <v>5</v>
      </c>
      <c r="B120" s="22" t="s">
        <v>388</v>
      </c>
      <c r="C120" s="63" t="s">
        <v>91</v>
      </c>
      <c r="D120" s="116">
        <v>16000</v>
      </c>
      <c r="E120" s="161">
        <f t="shared" si="7"/>
        <v>17376</v>
      </c>
      <c r="F120" s="130">
        <v>17400</v>
      </c>
      <c r="G120" s="150">
        <v>8700</v>
      </c>
      <c r="H120" s="144">
        <v>11000</v>
      </c>
      <c r="I120" s="144">
        <v>13100</v>
      </c>
      <c r="J120" s="143">
        <v>17400</v>
      </c>
      <c r="K120" s="149">
        <v>21800</v>
      </c>
      <c r="L120" s="135"/>
      <c r="M120" s="2"/>
      <c r="N120" s="15"/>
      <c r="O120" s="2"/>
      <c r="P120" s="2">
        <f t="shared" si="24"/>
        <v>4350</v>
      </c>
      <c r="Q120" s="2">
        <f t="shared" si="25"/>
        <v>5220</v>
      </c>
      <c r="R120" s="259">
        <f t="shared" si="26"/>
        <v>26970</v>
      </c>
      <c r="S120" s="81"/>
      <c r="T120" s="30"/>
    </row>
    <row r="121" spans="1:20" s="5" customFormat="1" ht="25.5" customHeight="1">
      <c r="A121" s="103" t="s">
        <v>163</v>
      </c>
      <c r="B121" s="82" t="s">
        <v>266</v>
      </c>
      <c r="C121" s="63" t="s">
        <v>94</v>
      </c>
      <c r="D121" s="117">
        <v>5000</v>
      </c>
      <c r="E121" s="161">
        <f t="shared" si="7"/>
        <v>5430</v>
      </c>
      <c r="F121" s="130">
        <v>5400</v>
      </c>
      <c r="G121" s="156">
        <v>5400</v>
      </c>
      <c r="H121" s="144">
        <v>11000</v>
      </c>
      <c r="I121" s="144">
        <v>14000</v>
      </c>
      <c r="J121" s="20">
        <v>16000</v>
      </c>
      <c r="K121" s="149">
        <v>24000</v>
      </c>
      <c r="L121" s="135"/>
      <c r="M121" s="2"/>
      <c r="N121" s="15"/>
      <c r="O121" s="2"/>
      <c r="P121" s="2">
        <f t="shared" si="24"/>
        <v>1350</v>
      </c>
      <c r="Q121" s="2">
        <f t="shared" si="25"/>
        <v>1620</v>
      </c>
      <c r="R121" s="259">
        <f t="shared" si="26"/>
        <v>8370</v>
      </c>
      <c r="S121" s="81"/>
      <c r="T121" s="30"/>
    </row>
    <row r="122" spans="1:20" s="5" customFormat="1" ht="30" customHeight="1">
      <c r="A122" s="103" t="s">
        <v>99</v>
      </c>
      <c r="B122" s="82" t="s">
        <v>387</v>
      </c>
      <c r="C122" s="63" t="s">
        <v>98</v>
      </c>
      <c r="D122" s="117">
        <v>4000</v>
      </c>
      <c r="E122" s="161">
        <f aca="true" t="shared" si="27" ref="E122:E184">D122*1.086</f>
        <v>4344</v>
      </c>
      <c r="F122" s="130">
        <v>4300</v>
      </c>
      <c r="G122" s="156">
        <v>4300</v>
      </c>
      <c r="H122" s="144">
        <v>10000</v>
      </c>
      <c r="I122" s="144">
        <v>12000</v>
      </c>
      <c r="J122" s="20">
        <v>14000</v>
      </c>
      <c r="K122" s="149">
        <v>20000</v>
      </c>
      <c r="L122" s="135"/>
      <c r="M122" s="2"/>
      <c r="N122" s="15"/>
      <c r="O122" s="2"/>
      <c r="P122" s="2">
        <f t="shared" si="24"/>
        <v>1075</v>
      </c>
      <c r="Q122" s="2">
        <f t="shared" si="25"/>
        <v>1290</v>
      </c>
      <c r="R122" s="259">
        <f t="shared" si="26"/>
        <v>6665</v>
      </c>
      <c r="S122" s="81"/>
      <c r="T122" s="30"/>
    </row>
    <row r="123" spans="1:20" s="59" customFormat="1" ht="15.75" customHeight="1">
      <c r="A123" s="60">
        <v>7</v>
      </c>
      <c r="B123" s="69" t="s">
        <v>96</v>
      </c>
      <c r="C123" s="70">
        <v>7</v>
      </c>
      <c r="D123" s="119">
        <f>SUM(D116:D122)</f>
        <v>114500</v>
      </c>
      <c r="E123" s="119">
        <f>SUM(E116:E122)</f>
        <v>124347</v>
      </c>
      <c r="F123" s="131">
        <f>SUM(F116:F122)</f>
        <v>124400</v>
      </c>
      <c r="G123" s="152"/>
      <c r="H123" s="145"/>
      <c r="I123" s="145">
        <f>J116+J117+K118+J119+J120+G121+G122</f>
        <v>124400</v>
      </c>
      <c r="J123" s="145"/>
      <c r="K123" s="153"/>
      <c r="L123" s="137">
        <f aca="true" t="shared" si="28" ref="L123:R123">SUM(L116:L122)</f>
        <v>7255</v>
      </c>
      <c r="M123" s="38">
        <f t="shared" si="28"/>
        <v>3530</v>
      </c>
      <c r="N123" s="38">
        <f t="shared" si="28"/>
        <v>0</v>
      </c>
      <c r="O123" s="38">
        <f t="shared" si="28"/>
        <v>6820</v>
      </c>
      <c r="P123" s="38">
        <f t="shared" si="28"/>
        <v>35501.25</v>
      </c>
      <c r="Q123" s="38">
        <f t="shared" si="28"/>
        <v>37320</v>
      </c>
      <c r="R123" s="260">
        <f t="shared" si="28"/>
        <v>214826.25</v>
      </c>
      <c r="S123" s="81"/>
      <c r="T123" s="30"/>
    </row>
    <row r="124" spans="1:20" s="11" customFormat="1" ht="15.75" customHeight="1">
      <c r="A124" s="28"/>
      <c r="B124" s="79"/>
      <c r="C124" s="80"/>
      <c r="D124" s="119"/>
      <c r="E124" s="161">
        <f t="shared" si="27"/>
        <v>0</v>
      </c>
      <c r="F124" s="130"/>
      <c r="G124" s="104"/>
      <c r="H124" s="146"/>
      <c r="I124" s="146"/>
      <c r="J124" s="146"/>
      <c r="K124" s="155"/>
      <c r="L124" s="138"/>
      <c r="M124" s="18"/>
      <c r="N124" s="18"/>
      <c r="O124" s="18"/>
      <c r="P124" s="18"/>
      <c r="Q124" s="18"/>
      <c r="R124" s="259"/>
      <c r="S124" s="81"/>
      <c r="T124" s="30"/>
    </row>
    <row r="125" spans="1:20" s="1" customFormat="1" ht="15.75" customHeight="1">
      <c r="A125" s="101"/>
      <c r="B125" s="34" t="s">
        <v>178</v>
      </c>
      <c r="C125" s="63"/>
      <c r="D125" s="117"/>
      <c r="E125" s="161">
        <f t="shared" si="27"/>
        <v>0</v>
      </c>
      <c r="F125" s="130"/>
      <c r="G125" s="148"/>
      <c r="H125" s="20"/>
      <c r="I125" s="20"/>
      <c r="J125" s="20"/>
      <c r="K125" s="149"/>
      <c r="L125" s="135"/>
      <c r="M125" s="2"/>
      <c r="N125" s="15"/>
      <c r="O125" s="2"/>
      <c r="P125" s="2"/>
      <c r="Q125" s="2"/>
      <c r="R125" s="259"/>
      <c r="S125" s="81"/>
      <c r="T125" s="30"/>
    </row>
    <row r="126" spans="1:20" s="1" customFormat="1" ht="15.75" customHeight="1">
      <c r="A126" s="101">
        <v>1</v>
      </c>
      <c r="B126" s="22" t="s">
        <v>159</v>
      </c>
      <c r="C126" s="63" t="s">
        <v>28</v>
      </c>
      <c r="D126" s="117">
        <v>21000</v>
      </c>
      <c r="E126" s="161">
        <f t="shared" si="27"/>
        <v>22806</v>
      </c>
      <c r="F126" s="130">
        <v>22800</v>
      </c>
      <c r="G126" s="150">
        <v>17400</v>
      </c>
      <c r="H126" s="20">
        <v>19600</v>
      </c>
      <c r="I126" s="20">
        <v>20700</v>
      </c>
      <c r="J126" s="143">
        <v>22800</v>
      </c>
      <c r="K126" s="149">
        <v>32600</v>
      </c>
      <c r="L126" s="135">
        <f>F126*0.2</f>
        <v>4560</v>
      </c>
      <c r="M126" s="2">
        <f>F126*0.1</f>
        <v>2280</v>
      </c>
      <c r="N126" s="15"/>
      <c r="O126" s="2"/>
      <c r="P126" s="2">
        <f>(F126+O126+N126+M126+L126)*0.25</f>
        <v>7410</v>
      </c>
      <c r="Q126" s="2">
        <f>F126*0.3</f>
        <v>6840</v>
      </c>
      <c r="R126" s="259">
        <f>Q126+P126+O126+N126+M126+L126+F126</f>
        <v>43890</v>
      </c>
      <c r="S126" s="81"/>
      <c r="T126" s="30"/>
    </row>
    <row r="127" spans="1:20" s="1" customFormat="1" ht="15.75" customHeight="1">
      <c r="A127" s="101">
        <v>2</v>
      </c>
      <c r="B127" s="22" t="s">
        <v>449</v>
      </c>
      <c r="C127" s="63" t="s">
        <v>448</v>
      </c>
      <c r="D127" s="117">
        <v>20000</v>
      </c>
      <c r="E127" s="161">
        <f t="shared" si="27"/>
        <v>21720</v>
      </c>
      <c r="F127" s="130">
        <v>21800</v>
      </c>
      <c r="G127" s="148">
        <v>8700</v>
      </c>
      <c r="H127" s="144">
        <v>11000</v>
      </c>
      <c r="I127" s="144">
        <v>13100</v>
      </c>
      <c r="J127" s="144">
        <v>15300</v>
      </c>
      <c r="K127" s="154">
        <v>21800</v>
      </c>
      <c r="L127" s="135"/>
      <c r="M127" s="2"/>
      <c r="N127" s="15">
        <f>K127*0.15</f>
        <v>3270</v>
      </c>
      <c r="O127" s="2"/>
      <c r="P127" s="2">
        <f>(F127+O127+N127+M127+L127)*0.25</f>
        <v>6267.5</v>
      </c>
      <c r="Q127" s="2">
        <f>F127*0.3</f>
        <v>6540</v>
      </c>
      <c r="R127" s="259">
        <f>Q127+P127+O127+N127+M127+L127+F127</f>
        <v>37877.5</v>
      </c>
      <c r="S127" s="81"/>
      <c r="T127" s="30"/>
    </row>
    <row r="128" spans="1:20" s="57" customFormat="1" ht="15.75" customHeight="1">
      <c r="A128" s="60">
        <v>2</v>
      </c>
      <c r="B128" s="69" t="s">
        <v>96</v>
      </c>
      <c r="C128" s="70">
        <v>2</v>
      </c>
      <c r="D128" s="119">
        <f>SUM(D126:D127)</f>
        <v>41000</v>
      </c>
      <c r="E128" s="119">
        <f>SUM(E126:E127)</f>
        <v>44526</v>
      </c>
      <c r="F128" s="131">
        <f>SUM(F126:F127)</f>
        <v>44600</v>
      </c>
      <c r="G128" s="152"/>
      <c r="H128" s="145"/>
      <c r="I128" s="145"/>
      <c r="J128" s="145">
        <f>J126+K127</f>
        <v>44600</v>
      </c>
      <c r="K128" s="153"/>
      <c r="L128" s="137">
        <f>SUM(L126:L127)</f>
        <v>4560</v>
      </c>
      <c r="M128" s="38">
        <f aca="true" t="shared" si="29" ref="M128:R128">SUM(M126:M127)</f>
        <v>2280</v>
      </c>
      <c r="N128" s="38">
        <f t="shared" si="29"/>
        <v>3270</v>
      </c>
      <c r="O128" s="38">
        <f t="shared" si="29"/>
        <v>0</v>
      </c>
      <c r="P128" s="38">
        <f t="shared" si="29"/>
        <v>13677.5</v>
      </c>
      <c r="Q128" s="38">
        <f t="shared" si="29"/>
        <v>13380</v>
      </c>
      <c r="R128" s="260">
        <f t="shared" si="29"/>
        <v>81767.5</v>
      </c>
      <c r="S128" s="81"/>
      <c r="T128" s="30"/>
    </row>
    <row r="129" spans="1:20" s="11" customFormat="1" ht="15.75" customHeight="1">
      <c r="A129" s="28"/>
      <c r="B129" s="79"/>
      <c r="C129" s="80"/>
      <c r="D129" s="119"/>
      <c r="E129" s="161">
        <f t="shared" si="27"/>
        <v>0</v>
      </c>
      <c r="F129" s="130"/>
      <c r="G129" s="104"/>
      <c r="H129" s="146"/>
      <c r="I129" s="146"/>
      <c r="J129" s="146"/>
      <c r="K129" s="155"/>
      <c r="L129" s="138"/>
      <c r="M129" s="18"/>
      <c r="N129" s="18"/>
      <c r="O129" s="18"/>
      <c r="P129" s="18"/>
      <c r="Q129" s="18"/>
      <c r="R129" s="259"/>
      <c r="S129" s="81"/>
      <c r="T129" s="30"/>
    </row>
    <row r="130" spans="1:20" s="1" customFormat="1" ht="15.75" customHeight="1">
      <c r="A130" s="101"/>
      <c r="B130" s="34" t="s">
        <v>181</v>
      </c>
      <c r="C130" s="63"/>
      <c r="D130" s="117"/>
      <c r="E130" s="161">
        <f t="shared" si="27"/>
        <v>0</v>
      </c>
      <c r="F130" s="130"/>
      <c r="G130" s="148"/>
      <c r="H130" s="20"/>
      <c r="I130" s="20"/>
      <c r="J130" s="20"/>
      <c r="K130" s="149"/>
      <c r="L130" s="135"/>
      <c r="M130" s="2"/>
      <c r="N130" s="15"/>
      <c r="O130" s="2"/>
      <c r="P130" s="2"/>
      <c r="Q130" s="2"/>
      <c r="R130" s="259"/>
      <c r="S130" s="81"/>
      <c r="T130" s="30"/>
    </row>
    <row r="131" spans="1:20" s="1" customFormat="1" ht="15.75" customHeight="1">
      <c r="A131" s="101">
        <v>1</v>
      </c>
      <c r="B131" s="22" t="s">
        <v>355</v>
      </c>
      <c r="C131" s="63" t="s">
        <v>27</v>
      </c>
      <c r="D131" s="117">
        <v>45000</v>
      </c>
      <c r="E131" s="161">
        <f t="shared" si="27"/>
        <v>48870</v>
      </c>
      <c r="F131" s="130">
        <v>48900</v>
      </c>
      <c r="G131" s="148">
        <v>35000</v>
      </c>
      <c r="H131" s="144">
        <v>42000</v>
      </c>
      <c r="I131" s="143">
        <v>48900</v>
      </c>
      <c r="J131" s="144">
        <v>60000</v>
      </c>
      <c r="K131" s="151">
        <v>90000</v>
      </c>
      <c r="L131" s="135">
        <f>F131*0.2</f>
        <v>9780</v>
      </c>
      <c r="M131" s="2">
        <f>F131*0.1</f>
        <v>4890</v>
      </c>
      <c r="N131" s="15"/>
      <c r="O131" s="2"/>
      <c r="P131" s="2">
        <f aca="true" t="shared" si="30" ref="P131:P145">(F131+O131+N131+M131+L131)*0.25</f>
        <v>15892.5</v>
      </c>
      <c r="Q131" s="2">
        <f aca="true" t="shared" si="31" ref="Q131:Q145">F131*0.3</f>
        <v>14670</v>
      </c>
      <c r="R131" s="259">
        <f aca="true" t="shared" si="32" ref="R131:R145">Q131+P131+O131+N131+M131+L131+F131</f>
        <v>94132.5</v>
      </c>
      <c r="S131" s="81"/>
      <c r="T131" s="30"/>
    </row>
    <row r="132" spans="1:20" s="1" customFormat="1" ht="15.75" customHeight="1">
      <c r="A132" s="101">
        <v>2</v>
      </c>
      <c r="B132" s="22" t="s">
        <v>126</v>
      </c>
      <c r="C132" s="63" t="s">
        <v>121</v>
      </c>
      <c r="D132" s="117">
        <v>40000</v>
      </c>
      <c r="E132" s="161">
        <f t="shared" si="27"/>
        <v>43440</v>
      </c>
      <c r="F132" s="130">
        <v>43500</v>
      </c>
      <c r="G132" s="150">
        <v>25000</v>
      </c>
      <c r="H132" s="144">
        <v>32600</v>
      </c>
      <c r="I132" s="144">
        <v>35300</v>
      </c>
      <c r="J132" s="143">
        <v>43500</v>
      </c>
      <c r="K132" s="149">
        <v>48900</v>
      </c>
      <c r="L132" s="135">
        <f>F132*0.1</f>
        <v>4350</v>
      </c>
      <c r="M132" s="2"/>
      <c r="N132" s="15"/>
      <c r="O132" s="2">
        <f>F132*0.05</f>
        <v>2175</v>
      </c>
      <c r="P132" s="2">
        <f t="shared" si="30"/>
        <v>12506.25</v>
      </c>
      <c r="Q132" s="2">
        <f t="shared" si="31"/>
        <v>13050</v>
      </c>
      <c r="R132" s="259">
        <f t="shared" si="32"/>
        <v>75581.25</v>
      </c>
      <c r="S132" s="81"/>
      <c r="T132" s="30"/>
    </row>
    <row r="133" spans="1:20" s="1" customFormat="1" ht="15.75" customHeight="1">
      <c r="A133" s="101">
        <v>3</v>
      </c>
      <c r="B133" s="22" t="s">
        <v>368</v>
      </c>
      <c r="C133" s="63" t="s">
        <v>121</v>
      </c>
      <c r="D133" s="117">
        <v>30000</v>
      </c>
      <c r="E133" s="161">
        <f t="shared" si="27"/>
        <v>32580.000000000004</v>
      </c>
      <c r="F133" s="130">
        <v>32600</v>
      </c>
      <c r="G133" s="150">
        <v>25000</v>
      </c>
      <c r="H133" s="143">
        <v>32600</v>
      </c>
      <c r="I133" s="144">
        <v>35300</v>
      </c>
      <c r="J133" s="144">
        <v>43500</v>
      </c>
      <c r="K133" s="149">
        <v>48900</v>
      </c>
      <c r="L133" s="135"/>
      <c r="M133" s="2"/>
      <c r="N133" s="15"/>
      <c r="O133" s="2"/>
      <c r="P133" s="2">
        <f t="shared" si="30"/>
        <v>8150</v>
      </c>
      <c r="Q133" s="2">
        <f t="shared" si="31"/>
        <v>9780</v>
      </c>
      <c r="R133" s="259">
        <f t="shared" si="32"/>
        <v>50530</v>
      </c>
      <c r="S133" s="81"/>
      <c r="T133" s="30"/>
    </row>
    <row r="134" spans="1:20" s="1" customFormat="1" ht="15.75" customHeight="1">
      <c r="A134" s="101">
        <v>4</v>
      </c>
      <c r="B134" s="22" t="s">
        <v>122</v>
      </c>
      <c r="C134" s="63" t="s">
        <v>389</v>
      </c>
      <c r="D134" s="117">
        <v>30000</v>
      </c>
      <c r="E134" s="161">
        <f t="shared" si="27"/>
        <v>32580.000000000004</v>
      </c>
      <c r="F134" s="130">
        <v>32600</v>
      </c>
      <c r="G134" s="150">
        <v>15000</v>
      </c>
      <c r="H134" s="144">
        <v>21800</v>
      </c>
      <c r="I134" s="144">
        <v>27200</v>
      </c>
      <c r="J134" s="143">
        <v>32600</v>
      </c>
      <c r="K134" s="149">
        <v>38000</v>
      </c>
      <c r="L134" s="135">
        <f>F134*0.1</f>
        <v>3260</v>
      </c>
      <c r="M134" s="2"/>
      <c r="N134" s="15"/>
      <c r="O134" s="2"/>
      <c r="P134" s="2">
        <f t="shared" si="30"/>
        <v>8965</v>
      </c>
      <c r="Q134" s="2">
        <f t="shared" si="31"/>
        <v>9780</v>
      </c>
      <c r="R134" s="259">
        <f t="shared" si="32"/>
        <v>54605</v>
      </c>
      <c r="S134" s="81"/>
      <c r="T134" s="30"/>
    </row>
    <row r="135" spans="1:20" s="1" customFormat="1" ht="15.75" customHeight="1">
      <c r="A135" s="101">
        <v>5</v>
      </c>
      <c r="B135" s="22" t="s">
        <v>127</v>
      </c>
      <c r="C135" s="63" t="s">
        <v>389</v>
      </c>
      <c r="D135" s="117">
        <v>25000</v>
      </c>
      <c r="E135" s="161">
        <f t="shared" si="27"/>
        <v>27150.000000000004</v>
      </c>
      <c r="F135" s="130">
        <v>27200</v>
      </c>
      <c r="G135" s="150">
        <v>15000</v>
      </c>
      <c r="H135" s="144">
        <v>21800</v>
      </c>
      <c r="I135" s="143">
        <v>27200</v>
      </c>
      <c r="J135" s="144">
        <v>32600</v>
      </c>
      <c r="K135" s="149">
        <v>38000</v>
      </c>
      <c r="L135" s="135">
        <f>F135*0.1</f>
        <v>2720</v>
      </c>
      <c r="M135" s="2"/>
      <c r="N135" s="15"/>
      <c r="O135" s="2"/>
      <c r="P135" s="2">
        <f t="shared" si="30"/>
        <v>7480</v>
      </c>
      <c r="Q135" s="2">
        <f t="shared" si="31"/>
        <v>8160</v>
      </c>
      <c r="R135" s="259">
        <f t="shared" si="32"/>
        <v>45560</v>
      </c>
      <c r="S135" s="81"/>
      <c r="T135" s="30"/>
    </row>
    <row r="136" spans="1:20" s="1" customFormat="1" ht="15.75" customHeight="1">
      <c r="A136" s="101">
        <v>6</v>
      </c>
      <c r="B136" s="22" t="s">
        <v>128</v>
      </c>
      <c r="C136" s="63" t="s">
        <v>389</v>
      </c>
      <c r="D136" s="117">
        <v>30000</v>
      </c>
      <c r="E136" s="161">
        <f t="shared" si="27"/>
        <v>32580.000000000004</v>
      </c>
      <c r="F136" s="130">
        <v>32600</v>
      </c>
      <c r="G136" s="150">
        <v>15000</v>
      </c>
      <c r="H136" s="144">
        <v>21800</v>
      </c>
      <c r="I136" s="144">
        <v>27200</v>
      </c>
      <c r="J136" s="143">
        <v>32600</v>
      </c>
      <c r="K136" s="149">
        <v>38000</v>
      </c>
      <c r="L136" s="135">
        <f>F136*0.1</f>
        <v>3260</v>
      </c>
      <c r="M136" s="2"/>
      <c r="N136" s="15"/>
      <c r="O136" s="2"/>
      <c r="P136" s="2">
        <f t="shared" si="30"/>
        <v>8965</v>
      </c>
      <c r="Q136" s="2">
        <f t="shared" si="31"/>
        <v>9780</v>
      </c>
      <c r="R136" s="259">
        <f t="shared" si="32"/>
        <v>54605</v>
      </c>
      <c r="S136" s="81"/>
      <c r="T136" s="30"/>
    </row>
    <row r="137" spans="1:20" s="1" customFormat="1" ht="15.75" customHeight="1">
      <c r="A137" s="101">
        <v>7</v>
      </c>
      <c r="B137" s="22" t="s">
        <v>391</v>
      </c>
      <c r="C137" s="63" t="s">
        <v>389</v>
      </c>
      <c r="D137" s="117">
        <v>25000</v>
      </c>
      <c r="E137" s="161">
        <f t="shared" si="27"/>
        <v>27150.000000000004</v>
      </c>
      <c r="F137" s="130">
        <v>27200</v>
      </c>
      <c r="G137" s="150">
        <v>15000</v>
      </c>
      <c r="H137" s="144">
        <v>21800</v>
      </c>
      <c r="I137" s="143">
        <v>27200</v>
      </c>
      <c r="J137" s="144">
        <v>32600</v>
      </c>
      <c r="K137" s="149">
        <v>38000</v>
      </c>
      <c r="L137" s="135">
        <f>F137*0.05</f>
        <v>1360</v>
      </c>
      <c r="M137" s="2">
        <f>F137*0.1</f>
        <v>2720</v>
      </c>
      <c r="N137" s="15"/>
      <c r="O137" s="2"/>
      <c r="P137" s="2">
        <f t="shared" si="30"/>
        <v>7820</v>
      </c>
      <c r="Q137" s="2">
        <f t="shared" si="31"/>
        <v>8160</v>
      </c>
      <c r="R137" s="259">
        <f t="shared" si="32"/>
        <v>47260</v>
      </c>
      <c r="S137" s="81"/>
      <c r="T137" s="30"/>
    </row>
    <row r="138" spans="1:20" s="1" customFormat="1" ht="15.75" customHeight="1">
      <c r="A138" s="101">
        <v>8</v>
      </c>
      <c r="B138" s="81" t="s">
        <v>267</v>
      </c>
      <c r="C138" s="63" t="s">
        <v>389</v>
      </c>
      <c r="D138" s="117">
        <v>25000</v>
      </c>
      <c r="E138" s="161">
        <f t="shared" si="27"/>
        <v>27150.000000000004</v>
      </c>
      <c r="F138" s="130">
        <v>27200</v>
      </c>
      <c r="G138" s="150">
        <v>15000</v>
      </c>
      <c r="H138" s="144">
        <v>21800</v>
      </c>
      <c r="I138" s="143">
        <v>27200</v>
      </c>
      <c r="J138" s="144">
        <v>32600</v>
      </c>
      <c r="K138" s="149">
        <v>38000</v>
      </c>
      <c r="L138" s="135"/>
      <c r="M138" s="2"/>
      <c r="N138" s="15"/>
      <c r="O138" s="2">
        <f>F138*0.05</f>
        <v>1360</v>
      </c>
      <c r="P138" s="2">
        <f t="shared" si="30"/>
        <v>7140</v>
      </c>
      <c r="Q138" s="2">
        <f t="shared" si="31"/>
        <v>8160</v>
      </c>
      <c r="R138" s="259">
        <f t="shared" si="32"/>
        <v>43860</v>
      </c>
      <c r="S138" s="81"/>
      <c r="T138" s="30"/>
    </row>
    <row r="139" spans="1:20" s="1" customFormat="1" ht="15.75" customHeight="1">
      <c r="A139" s="101">
        <v>9</v>
      </c>
      <c r="B139" s="22" t="s">
        <v>268</v>
      </c>
      <c r="C139" s="63" t="s">
        <v>389</v>
      </c>
      <c r="D139" s="117">
        <v>20000</v>
      </c>
      <c r="E139" s="161">
        <f t="shared" si="27"/>
        <v>21720</v>
      </c>
      <c r="F139" s="130">
        <v>21800</v>
      </c>
      <c r="G139" s="150">
        <v>15000</v>
      </c>
      <c r="H139" s="143">
        <v>21800</v>
      </c>
      <c r="I139" s="144">
        <v>27200</v>
      </c>
      <c r="J139" s="144">
        <v>32600</v>
      </c>
      <c r="K139" s="149">
        <v>38000</v>
      </c>
      <c r="L139" s="135"/>
      <c r="M139" s="2"/>
      <c r="N139" s="15"/>
      <c r="O139" s="2"/>
      <c r="P139" s="2">
        <f t="shared" si="30"/>
        <v>5450</v>
      </c>
      <c r="Q139" s="2">
        <f t="shared" si="31"/>
        <v>6540</v>
      </c>
      <c r="R139" s="259">
        <f t="shared" si="32"/>
        <v>33790</v>
      </c>
      <c r="S139" s="81"/>
      <c r="T139" s="30"/>
    </row>
    <row r="140" spans="1:20" s="1" customFormat="1" ht="15.75" customHeight="1">
      <c r="A140" s="101">
        <v>10</v>
      </c>
      <c r="B140" s="22" t="s">
        <v>566</v>
      </c>
      <c r="C140" s="63" t="s">
        <v>389</v>
      </c>
      <c r="D140" s="117">
        <v>30000</v>
      </c>
      <c r="E140" s="161">
        <f t="shared" si="27"/>
        <v>32580.000000000004</v>
      </c>
      <c r="F140" s="130">
        <v>32600</v>
      </c>
      <c r="G140" s="150">
        <v>15000</v>
      </c>
      <c r="H140" s="144">
        <v>21800</v>
      </c>
      <c r="I140" s="144">
        <v>27200</v>
      </c>
      <c r="J140" s="143">
        <v>32600</v>
      </c>
      <c r="K140" s="149">
        <v>38000</v>
      </c>
      <c r="L140" s="135"/>
      <c r="M140" s="2"/>
      <c r="N140" s="15"/>
      <c r="O140" s="2"/>
      <c r="P140" s="2">
        <f t="shared" si="30"/>
        <v>8150</v>
      </c>
      <c r="Q140" s="2">
        <f t="shared" si="31"/>
        <v>9780</v>
      </c>
      <c r="R140" s="259">
        <f t="shared" si="32"/>
        <v>50530</v>
      </c>
      <c r="S140" s="81"/>
      <c r="T140" s="30"/>
    </row>
    <row r="141" spans="1:20" s="1" customFormat="1" ht="15.75" customHeight="1">
      <c r="A141" s="101">
        <v>11</v>
      </c>
      <c r="B141" s="22" t="s">
        <v>390</v>
      </c>
      <c r="C141" s="63" t="s">
        <v>389</v>
      </c>
      <c r="D141" s="117">
        <v>20000</v>
      </c>
      <c r="E141" s="161">
        <f t="shared" si="27"/>
        <v>21720</v>
      </c>
      <c r="F141" s="130">
        <v>21800</v>
      </c>
      <c r="G141" s="150">
        <v>15000</v>
      </c>
      <c r="H141" s="143">
        <v>21800</v>
      </c>
      <c r="I141" s="144">
        <v>27200</v>
      </c>
      <c r="J141" s="144">
        <v>32600</v>
      </c>
      <c r="K141" s="149">
        <v>38000</v>
      </c>
      <c r="L141" s="135"/>
      <c r="M141" s="2"/>
      <c r="N141" s="15"/>
      <c r="O141" s="2"/>
      <c r="P141" s="2">
        <f t="shared" si="30"/>
        <v>5450</v>
      </c>
      <c r="Q141" s="2">
        <f t="shared" si="31"/>
        <v>6540</v>
      </c>
      <c r="R141" s="259">
        <f t="shared" si="32"/>
        <v>33790</v>
      </c>
      <c r="S141" s="81"/>
      <c r="T141" s="30"/>
    </row>
    <row r="142" spans="1:20" s="1" customFormat="1" ht="15.75" customHeight="1">
      <c r="A142" s="101">
        <v>12</v>
      </c>
      <c r="B142" s="22" t="s">
        <v>130</v>
      </c>
      <c r="C142" s="63" t="s">
        <v>129</v>
      </c>
      <c r="D142" s="117">
        <v>30000</v>
      </c>
      <c r="E142" s="161">
        <f t="shared" si="27"/>
        <v>32580.000000000004</v>
      </c>
      <c r="F142" s="130">
        <v>32600</v>
      </c>
      <c r="G142" s="150">
        <v>15000</v>
      </c>
      <c r="H142" s="144">
        <v>21800</v>
      </c>
      <c r="I142" s="144">
        <v>27200</v>
      </c>
      <c r="J142" s="143">
        <v>32600</v>
      </c>
      <c r="K142" s="149">
        <v>38000</v>
      </c>
      <c r="L142" s="135"/>
      <c r="M142" s="2"/>
      <c r="N142" s="15"/>
      <c r="O142" s="2">
        <f>F142*0.05</f>
        <v>1630</v>
      </c>
      <c r="P142" s="2">
        <f t="shared" si="30"/>
        <v>8557.5</v>
      </c>
      <c r="Q142" s="2">
        <f t="shared" si="31"/>
        <v>9780</v>
      </c>
      <c r="R142" s="259">
        <f t="shared" si="32"/>
        <v>52567.5</v>
      </c>
      <c r="S142" s="81"/>
      <c r="T142" s="30"/>
    </row>
    <row r="143" spans="1:20" s="1" customFormat="1" ht="15.75" customHeight="1">
      <c r="A143" s="101">
        <v>13</v>
      </c>
      <c r="B143" s="22" t="s">
        <v>124</v>
      </c>
      <c r="C143" s="63" t="s">
        <v>123</v>
      </c>
      <c r="D143" s="117">
        <v>25000</v>
      </c>
      <c r="E143" s="161">
        <f t="shared" si="27"/>
        <v>27150.000000000004</v>
      </c>
      <c r="F143" s="130">
        <v>27200</v>
      </c>
      <c r="G143" s="150">
        <v>15000</v>
      </c>
      <c r="H143" s="144">
        <v>21800</v>
      </c>
      <c r="I143" s="143">
        <v>27200</v>
      </c>
      <c r="J143" s="144">
        <v>32600</v>
      </c>
      <c r="K143" s="149">
        <v>38000</v>
      </c>
      <c r="L143" s="135">
        <f>F143*0.2</f>
        <v>5440</v>
      </c>
      <c r="M143" s="2"/>
      <c r="N143" s="15"/>
      <c r="O143" s="2"/>
      <c r="P143" s="2">
        <f t="shared" si="30"/>
        <v>8160</v>
      </c>
      <c r="Q143" s="2">
        <f t="shared" si="31"/>
        <v>8160</v>
      </c>
      <c r="R143" s="259">
        <f t="shared" si="32"/>
        <v>48960</v>
      </c>
      <c r="S143" s="81"/>
      <c r="T143" s="30"/>
    </row>
    <row r="144" spans="1:20" s="1" customFormat="1" ht="15.75" customHeight="1">
      <c r="A144" s="101">
        <v>14</v>
      </c>
      <c r="B144" s="22"/>
      <c r="C144" s="63" t="s">
        <v>125</v>
      </c>
      <c r="D144" s="117">
        <v>18000</v>
      </c>
      <c r="E144" s="161">
        <f t="shared" si="27"/>
        <v>19548</v>
      </c>
      <c r="F144" s="130">
        <v>19600</v>
      </c>
      <c r="G144" s="150">
        <v>12000</v>
      </c>
      <c r="H144" s="144">
        <v>16300</v>
      </c>
      <c r="I144" s="143">
        <v>19600</v>
      </c>
      <c r="J144" s="144">
        <v>22800</v>
      </c>
      <c r="K144" s="149">
        <v>38000</v>
      </c>
      <c r="L144" s="135"/>
      <c r="M144" s="2"/>
      <c r="N144" s="15"/>
      <c r="O144" s="2"/>
      <c r="P144" s="2">
        <f t="shared" si="30"/>
        <v>4900</v>
      </c>
      <c r="Q144" s="2">
        <f t="shared" si="31"/>
        <v>5880</v>
      </c>
      <c r="R144" s="259">
        <f t="shared" si="32"/>
        <v>30380</v>
      </c>
      <c r="S144" s="81"/>
      <c r="T144" s="30"/>
    </row>
    <row r="145" spans="1:20" s="1" customFormat="1" ht="15.75" customHeight="1">
      <c r="A145" s="101">
        <v>15</v>
      </c>
      <c r="B145" s="22" t="s">
        <v>131</v>
      </c>
      <c r="C145" s="63" t="s">
        <v>125</v>
      </c>
      <c r="D145" s="117">
        <v>18000</v>
      </c>
      <c r="E145" s="161">
        <f t="shared" si="27"/>
        <v>19548</v>
      </c>
      <c r="F145" s="130">
        <v>19600</v>
      </c>
      <c r="G145" s="150">
        <v>12000</v>
      </c>
      <c r="H145" s="144">
        <v>16300</v>
      </c>
      <c r="I145" s="143">
        <v>19600</v>
      </c>
      <c r="J145" s="144">
        <v>22800</v>
      </c>
      <c r="K145" s="149">
        <v>38000</v>
      </c>
      <c r="L145" s="135">
        <f>F145*0.2</f>
        <v>3920</v>
      </c>
      <c r="M145" s="2"/>
      <c r="N145" s="15"/>
      <c r="O145" s="2"/>
      <c r="P145" s="2">
        <f t="shared" si="30"/>
        <v>5880</v>
      </c>
      <c r="Q145" s="2">
        <f t="shared" si="31"/>
        <v>5880</v>
      </c>
      <c r="R145" s="259">
        <f t="shared" si="32"/>
        <v>35280</v>
      </c>
      <c r="S145" s="81"/>
      <c r="T145" s="30"/>
    </row>
    <row r="146" spans="1:20" s="57" customFormat="1" ht="15.75" customHeight="1">
      <c r="A146" s="60">
        <f>A145</f>
        <v>15</v>
      </c>
      <c r="B146" s="69" t="s">
        <v>96</v>
      </c>
      <c r="C146" s="70">
        <v>15</v>
      </c>
      <c r="D146" s="119">
        <f>SUM(D131:D145)</f>
        <v>411000</v>
      </c>
      <c r="E146" s="119">
        <f>SUM(E131:E145)</f>
        <v>446346</v>
      </c>
      <c r="F146" s="131">
        <f>SUM(F131:F145)</f>
        <v>447000</v>
      </c>
      <c r="G146" s="152"/>
      <c r="H146" s="145"/>
      <c r="I146" s="145">
        <f>I131+J132+H133+J134+I135+J136+I137+I138+H139+J140+H141+J142+I143+I144+I145</f>
        <v>447000</v>
      </c>
      <c r="J146" s="145"/>
      <c r="K146" s="153"/>
      <c r="L146" s="137">
        <f aca="true" t="shared" si="33" ref="L146:R146">SUM(L131:L145)</f>
        <v>34090</v>
      </c>
      <c r="M146" s="38">
        <f t="shared" si="33"/>
        <v>7610</v>
      </c>
      <c r="N146" s="38">
        <f t="shared" si="33"/>
        <v>0</v>
      </c>
      <c r="O146" s="38">
        <f t="shared" si="33"/>
        <v>5165</v>
      </c>
      <c r="P146" s="38">
        <f t="shared" si="33"/>
        <v>123466.25</v>
      </c>
      <c r="Q146" s="38">
        <f t="shared" si="33"/>
        <v>134100</v>
      </c>
      <c r="R146" s="260">
        <f t="shared" si="33"/>
        <v>751431.25</v>
      </c>
      <c r="S146" s="81"/>
      <c r="T146" s="30"/>
    </row>
    <row r="147" spans="1:20" s="12" customFormat="1" ht="15.75" customHeight="1">
      <c r="A147" s="26" t="s">
        <v>182</v>
      </c>
      <c r="B147" s="71"/>
      <c r="C147" s="72"/>
      <c r="D147" s="120"/>
      <c r="E147" s="161">
        <f t="shared" si="27"/>
        <v>0</v>
      </c>
      <c r="F147" s="130"/>
      <c r="G147" s="148"/>
      <c r="H147" s="20"/>
      <c r="I147" s="20"/>
      <c r="J147" s="20"/>
      <c r="K147" s="157"/>
      <c r="L147" s="139"/>
      <c r="M147" s="31"/>
      <c r="N147" s="206"/>
      <c r="O147" s="36"/>
      <c r="P147" s="31"/>
      <c r="Q147" s="31"/>
      <c r="R147" s="259"/>
      <c r="S147" s="81"/>
      <c r="T147" s="30"/>
    </row>
    <row r="148" spans="1:20" s="1" customFormat="1" ht="15.75" customHeight="1">
      <c r="A148" s="101"/>
      <c r="B148" s="34"/>
      <c r="C148" s="63"/>
      <c r="D148" s="117"/>
      <c r="E148" s="161">
        <f t="shared" si="27"/>
        <v>0</v>
      </c>
      <c r="F148" s="130"/>
      <c r="G148" s="148"/>
      <c r="H148" s="20"/>
      <c r="I148" s="20"/>
      <c r="J148" s="20"/>
      <c r="K148" s="149"/>
      <c r="L148" s="135"/>
      <c r="M148" s="2"/>
      <c r="N148" s="15"/>
      <c r="O148" s="2"/>
      <c r="P148" s="2"/>
      <c r="Q148" s="2"/>
      <c r="R148" s="259"/>
      <c r="S148" s="81"/>
      <c r="T148" s="30"/>
    </row>
    <row r="149" spans="1:20" s="1" customFormat="1" ht="15.75" customHeight="1">
      <c r="A149" s="101"/>
      <c r="B149" s="34" t="s">
        <v>184</v>
      </c>
      <c r="C149" s="63"/>
      <c r="D149" s="117"/>
      <c r="E149" s="161">
        <f t="shared" si="27"/>
        <v>0</v>
      </c>
      <c r="F149" s="130"/>
      <c r="G149" s="148"/>
      <c r="H149" s="144"/>
      <c r="I149" s="144"/>
      <c r="J149" s="20"/>
      <c r="K149" s="149"/>
      <c r="L149" s="135"/>
      <c r="M149" s="2"/>
      <c r="N149" s="15"/>
      <c r="O149" s="2"/>
      <c r="P149" s="2"/>
      <c r="Q149" s="2"/>
      <c r="R149" s="259"/>
      <c r="S149" s="81"/>
      <c r="T149" s="30"/>
    </row>
    <row r="150" spans="1:20" s="1" customFormat="1" ht="24.75" customHeight="1">
      <c r="A150" s="101">
        <v>1</v>
      </c>
      <c r="B150" s="22" t="s">
        <v>468</v>
      </c>
      <c r="C150" s="63" t="s">
        <v>132</v>
      </c>
      <c r="D150" s="117">
        <v>46000</v>
      </c>
      <c r="E150" s="161">
        <f t="shared" si="27"/>
        <v>49956</v>
      </c>
      <c r="F150" s="130">
        <v>50000</v>
      </c>
      <c r="G150" s="150">
        <v>19600</v>
      </c>
      <c r="H150" s="144">
        <v>24000</v>
      </c>
      <c r="I150" s="20">
        <v>28300</v>
      </c>
      <c r="J150" s="144">
        <v>35300</v>
      </c>
      <c r="K150" s="154">
        <v>50000</v>
      </c>
      <c r="L150" s="135"/>
      <c r="M150" s="2"/>
      <c r="N150" s="272">
        <v>12000</v>
      </c>
      <c r="O150" s="2"/>
      <c r="P150" s="2">
        <f aca="true" t="shared" si="34" ref="P150:P190">(F150+O150+N150+M150+L150)*0.25</f>
        <v>15500</v>
      </c>
      <c r="Q150" s="2">
        <f aca="true" t="shared" si="35" ref="Q150:Q190">F150*0.3</f>
        <v>15000</v>
      </c>
      <c r="R150" s="259">
        <f aca="true" t="shared" si="36" ref="R150:R190">Q150+P150+O150+N150+M150+L150+F150</f>
        <v>92500</v>
      </c>
      <c r="S150" s="81" t="s">
        <v>530</v>
      </c>
      <c r="T150" s="30"/>
    </row>
    <row r="151" spans="1:20" s="1" customFormat="1" ht="32.25" customHeight="1">
      <c r="A151" s="101">
        <v>2</v>
      </c>
      <c r="B151" s="68" t="s">
        <v>269</v>
      </c>
      <c r="C151" s="63" t="s">
        <v>133</v>
      </c>
      <c r="D151" s="116">
        <v>26000</v>
      </c>
      <c r="E151" s="161">
        <f t="shared" si="27"/>
        <v>28236.000000000004</v>
      </c>
      <c r="F151" s="130">
        <v>28300</v>
      </c>
      <c r="G151" s="148">
        <v>14000</v>
      </c>
      <c r="H151" s="20">
        <v>18000</v>
      </c>
      <c r="I151" s="144">
        <v>19600</v>
      </c>
      <c r="J151" s="143">
        <v>28300</v>
      </c>
      <c r="K151" s="149">
        <v>32600</v>
      </c>
      <c r="L151" s="135"/>
      <c r="M151" s="2">
        <f>F151*0.1</f>
        <v>2830</v>
      </c>
      <c r="N151" s="15"/>
      <c r="O151" s="2"/>
      <c r="P151" s="2">
        <f t="shared" si="34"/>
        <v>7782.5</v>
      </c>
      <c r="Q151" s="2">
        <f t="shared" si="35"/>
        <v>8490</v>
      </c>
      <c r="R151" s="259">
        <f t="shared" si="36"/>
        <v>47402.5</v>
      </c>
      <c r="S151" s="81"/>
      <c r="T151" s="30"/>
    </row>
    <row r="152" spans="1:20" s="1" customFormat="1" ht="21.75" customHeight="1">
      <c r="A152" s="101">
        <v>3</v>
      </c>
      <c r="B152" s="22" t="s">
        <v>344</v>
      </c>
      <c r="C152" s="63" t="s">
        <v>332</v>
      </c>
      <c r="D152" s="116">
        <v>26000</v>
      </c>
      <c r="E152" s="161">
        <f t="shared" si="27"/>
        <v>28236.000000000004</v>
      </c>
      <c r="F152" s="130">
        <v>28300</v>
      </c>
      <c r="G152" s="148">
        <v>14000</v>
      </c>
      <c r="H152" s="20">
        <v>18000</v>
      </c>
      <c r="I152" s="144">
        <v>19600</v>
      </c>
      <c r="J152" s="143">
        <v>28300</v>
      </c>
      <c r="K152" s="149">
        <v>32600</v>
      </c>
      <c r="L152" s="135">
        <f>F152*0.2</f>
        <v>5660</v>
      </c>
      <c r="M152" s="2">
        <f>F152*0.1</f>
        <v>2830</v>
      </c>
      <c r="N152" s="15"/>
      <c r="O152" s="2"/>
      <c r="P152" s="2">
        <f t="shared" si="34"/>
        <v>9197.5</v>
      </c>
      <c r="Q152" s="2">
        <f t="shared" si="35"/>
        <v>8490</v>
      </c>
      <c r="R152" s="259">
        <f t="shared" si="36"/>
        <v>54477.5</v>
      </c>
      <c r="S152" s="81"/>
      <c r="T152" s="30"/>
    </row>
    <row r="153" spans="1:20" s="1" customFormat="1" ht="21.75" customHeight="1">
      <c r="A153" s="101">
        <v>4</v>
      </c>
      <c r="B153" s="22" t="s">
        <v>343</v>
      </c>
      <c r="C153" s="63" t="s">
        <v>333</v>
      </c>
      <c r="D153" s="116">
        <v>26000</v>
      </c>
      <c r="E153" s="161">
        <f t="shared" si="27"/>
        <v>28236.000000000004</v>
      </c>
      <c r="F153" s="130">
        <v>28300</v>
      </c>
      <c r="G153" s="148">
        <v>14000</v>
      </c>
      <c r="H153" s="20">
        <v>18000</v>
      </c>
      <c r="I153" s="144">
        <v>19600</v>
      </c>
      <c r="J153" s="143">
        <v>28300</v>
      </c>
      <c r="K153" s="149">
        <v>32600</v>
      </c>
      <c r="L153" s="135"/>
      <c r="M153" s="2">
        <f>F153*0.1</f>
        <v>2830</v>
      </c>
      <c r="N153" s="15"/>
      <c r="O153" s="2"/>
      <c r="P153" s="2">
        <f t="shared" si="34"/>
        <v>7782.5</v>
      </c>
      <c r="Q153" s="2">
        <f t="shared" si="35"/>
        <v>8490</v>
      </c>
      <c r="R153" s="259">
        <f t="shared" si="36"/>
        <v>47402.5</v>
      </c>
      <c r="S153" s="81"/>
      <c r="T153" s="30"/>
    </row>
    <row r="154" spans="1:20" s="1" customFormat="1" ht="15.75" customHeight="1">
      <c r="A154" s="101">
        <v>5</v>
      </c>
      <c r="B154" s="22" t="s">
        <v>135</v>
      </c>
      <c r="C154" s="63" t="s">
        <v>134</v>
      </c>
      <c r="D154" s="116">
        <v>20000</v>
      </c>
      <c r="E154" s="161">
        <f t="shared" si="27"/>
        <v>21720</v>
      </c>
      <c r="F154" s="130">
        <v>21800</v>
      </c>
      <c r="G154" s="150">
        <v>11000</v>
      </c>
      <c r="H154" s="144">
        <v>13100</v>
      </c>
      <c r="I154" s="144">
        <v>15300</v>
      </c>
      <c r="J154" s="143">
        <v>21800</v>
      </c>
      <c r="K154" s="149">
        <v>26100</v>
      </c>
      <c r="L154" s="135">
        <f>F154*0.2</f>
        <v>4360</v>
      </c>
      <c r="M154" s="2"/>
      <c r="N154" s="15"/>
      <c r="O154" s="2">
        <f>F154*0.05</f>
        <v>1090</v>
      </c>
      <c r="P154" s="2">
        <f t="shared" si="34"/>
        <v>6812.5</v>
      </c>
      <c r="Q154" s="2">
        <f t="shared" si="35"/>
        <v>6540</v>
      </c>
      <c r="R154" s="259">
        <f t="shared" si="36"/>
        <v>40602.5</v>
      </c>
      <c r="S154" s="81"/>
      <c r="T154" s="30"/>
    </row>
    <row r="155" spans="1:20" s="1" customFormat="1" ht="15.75" customHeight="1">
      <c r="A155" s="101">
        <v>6</v>
      </c>
      <c r="B155" s="22" t="s">
        <v>271</v>
      </c>
      <c r="C155" s="63" t="s">
        <v>136</v>
      </c>
      <c r="D155" s="116">
        <v>10000</v>
      </c>
      <c r="E155" s="161">
        <f t="shared" si="27"/>
        <v>10860</v>
      </c>
      <c r="F155" s="130">
        <v>11000</v>
      </c>
      <c r="G155" s="156">
        <v>11000</v>
      </c>
      <c r="H155" s="144">
        <v>13100</v>
      </c>
      <c r="I155" s="20">
        <v>15300</v>
      </c>
      <c r="J155" s="20">
        <v>21800</v>
      </c>
      <c r="K155" s="149">
        <v>26100</v>
      </c>
      <c r="L155" s="135"/>
      <c r="M155" s="2"/>
      <c r="N155" s="15"/>
      <c r="O155" s="2"/>
      <c r="P155" s="2">
        <f t="shared" si="34"/>
        <v>2750</v>
      </c>
      <c r="Q155" s="2">
        <f t="shared" si="35"/>
        <v>3300</v>
      </c>
      <c r="R155" s="259">
        <f t="shared" si="36"/>
        <v>17050</v>
      </c>
      <c r="S155" s="81"/>
      <c r="T155" s="30"/>
    </row>
    <row r="156" spans="1:20" s="1" customFormat="1" ht="15.75" customHeight="1">
      <c r="A156" s="101">
        <v>7</v>
      </c>
      <c r="B156" s="22" t="s">
        <v>137</v>
      </c>
      <c r="C156" s="63" t="s">
        <v>136</v>
      </c>
      <c r="D156" s="116">
        <v>16000</v>
      </c>
      <c r="E156" s="161">
        <f t="shared" si="27"/>
        <v>17376</v>
      </c>
      <c r="F156" s="130">
        <v>17400</v>
      </c>
      <c r="G156" s="150">
        <v>11000</v>
      </c>
      <c r="H156" s="144">
        <v>13100</v>
      </c>
      <c r="I156" s="20">
        <v>15300</v>
      </c>
      <c r="J156" s="143">
        <v>17400</v>
      </c>
      <c r="K156" s="149">
        <v>26100</v>
      </c>
      <c r="L156" s="135">
        <f>F156*0.2</f>
        <v>3480</v>
      </c>
      <c r="M156" s="2"/>
      <c r="N156" s="15"/>
      <c r="O156" s="2"/>
      <c r="P156" s="2">
        <f t="shared" si="34"/>
        <v>5220</v>
      </c>
      <c r="Q156" s="2">
        <f t="shared" si="35"/>
        <v>5220</v>
      </c>
      <c r="R156" s="259">
        <f t="shared" si="36"/>
        <v>31320</v>
      </c>
      <c r="S156" s="81"/>
      <c r="T156" s="30"/>
    </row>
    <row r="157" spans="1:20" s="1" customFormat="1" ht="15.75" customHeight="1">
      <c r="A157" s="101">
        <v>8</v>
      </c>
      <c r="B157" s="22" t="s">
        <v>272</v>
      </c>
      <c r="C157" s="63" t="s">
        <v>136</v>
      </c>
      <c r="D157" s="116">
        <v>20000</v>
      </c>
      <c r="E157" s="161">
        <f t="shared" si="27"/>
        <v>21720</v>
      </c>
      <c r="F157" s="130">
        <v>21800</v>
      </c>
      <c r="G157" s="150">
        <v>11000</v>
      </c>
      <c r="H157" s="144">
        <v>13100</v>
      </c>
      <c r="I157" s="20">
        <v>15300</v>
      </c>
      <c r="J157" s="143">
        <v>21800</v>
      </c>
      <c r="K157" s="149">
        <v>26100</v>
      </c>
      <c r="L157" s="135">
        <f>F157*0.05</f>
        <v>1090</v>
      </c>
      <c r="M157" s="2"/>
      <c r="N157" s="15"/>
      <c r="O157" s="2"/>
      <c r="P157" s="2">
        <f t="shared" si="34"/>
        <v>5722.5</v>
      </c>
      <c r="Q157" s="2">
        <f t="shared" si="35"/>
        <v>6540</v>
      </c>
      <c r="R157" s="259">
        <f t="shared" si="36"/>
        <v>35152.5</v>
      </c>
      <c r="S157" s="81"/>
      <c r="T157" s="30"/>
    </row>
    <row r="158" spans="1:20" s="1" customFormat="1" ht="15.75" customHeight="1">
      <c r="A158" s="101">
        <v>9</v>
      </c>
      <c r="B158" s="22" t="s">
        <v>273</v>
      </c>
      <c r="C158" s="63" t="s">
        <v>136</v>
      </c>
      <c r="D158" s="116">
        <v>20000</v>
      </c>
      <c r="E158" s="161">
        <f t="shared" si="27"/>
        <v>21720</v>
      </c>
      <c r="F158" s="130">
        <v>21800</v>
      </c>
      <c r="G158" s="150">
        <v>11000</v>
      </c>
      <c r="H158" s="144">
        <v>13100</v>
      </c>
      <c r="I158" s="20">
        <v>15300</v>
      </c>
      <c r="J158" s="143">
        <v>21800</v>
      </c>
      <c r="K158" s="149">
        <v>26100</v>
      </c>
      <c r="L158" s="135"/>
      <c r="M158" s="2"/>
      <c r="N158" s="15"/>
      <c r="O158" s="2"/>
      <c r="P158" s="2">
        <f t="shared" si="34"/>
        <v>5450</v>
      </c>
      <c r="Q158" s="2">
        <f t="shared" si="35"/>
        <v>6540</v>
      </c>
      <c r="R158" s="259">
        <f t="shared" si="36"/>
        <v>33790</v>
      </c>
      <c r="S158" s="81"/>
      <c r="T158" s="30"/>
    </row>
    <row r="159" spans="1:20" s="1" customFormat="1" ht="15.75" customHeight="1">
      <c r="A159" s="101">
        <v>10</v>
      </c>
      <c r="B159" s="22" t="s">
        <v>476</v>
      </c>
      <c r="C159" s="63" t="s">
        <v>477</v>
      </c>
      <c r="D159" s="116">
        <v>18000</v>
      </c>
      <c r="E159" s="161">
        <f t="shared" si="27"/>
        <v>19548</v>
      </c>
      <c r="F159" s="130">
        <v>19600</v>
      </c>
      <c r="G159" s="150">
        <v>11000</v>
      </c>
      <c r="H159" s="144">
        <v>13100</v>
      </c>
      <c r="I159" s="20">
        <v>15300</v>
      </c>
      <c r="J159" s="143">
        <v>19600</v>
      </c>
      <c r="K159" s="149">
        <v>26100</v>
      </c>
      <c r="L159" s="135">
        <f>F159*0.1</f>
        <v>1960</v>
      </c>
      <c r="M159" s="2"/>
      <c r="N159" s="15"/>
      <c r="O159" s="2"/>
      <c r="P159" s="2">
        <f t="shared" si="34"/>
        <v>5390</v>
      </c>
      <c r="Q159" s="2">
        <f t="shared" si="35"/>
        <v>5880</v>
      </c>
      <c r="R159" s="259">
        <f t="shared" si="36"/>
        <v>32830</v>
      </c>
      <c r="S159" s="81"/>
      <c r="T159" s="30"/>
    </row>
    <row r="160" spans="1:20" s="1" customFormat="1" ht="37.5" customHeight="1">
      <c r="A160" s="101">
        <v>11</v>
      </c>
      <c r="B160" s="265"/>
      <c r="C160" s="240" t="s">
        <v>526</v>
      </c>
      <c r="D160" s="116">
        <v>12000</v>
      </c>
      <c r="E160" s="161">
        <f t="shared" si="27"/>
        <v>13032.000000000002</v>
      </c>
      <c r="F160" s="130">
        <v>13100</v>
      </c>
      <c r="G160" s="150">
        <v>11000</v>
      </c>
      <c r="H160" s="143">
        <v>13100</v>
      </c>
      <c r="I160" s="20">
        <v>15300</v>
      </c>
      <c r="J160" s="20">
        <v>16000</v>
      </c>
      <c r="K160" s="149">
        <v>26100</v>
      </c>
      <c r="L160" s="135">
        <f>F160*0.2</f>
        <v>2620</v>
      </c>
      <c r="M160" s="2"/>
      <c r="N160" s="15"/>
      <c r="O160" s="2"/>
      <c r="P160" s="2">
        <f t="shared" si="34"/>
        <v>3930</v>
      </c>
      <c r="Q160" s="2">
        <f t="shared" si="35"/>
        <v>3930</v>
      </c>
      <c r="R160" s="259">
        <f t="shared" si="36"/>
        <v>23580</v>
      </c>
      <c r="S160" s="241" t="s">
        <v>493</v>
      </c>
      <c r="T160" s="30"/>
    </row>
    <row r="161" spans="1:20" s="1" customFormat="1" ht="15.75" customHeight="1">
      <c r="A161" s="101">
        <v>12</v>
      </c>
      <c r="B161" s="22" t="s">
        <v>156</v>
      </c>
      <c r="C161" s="63" t="s">
        <v>140</v>
      </c>
      <c r="D161" s="116">
        <v>16000</v>
      </c>
      <c r="E161" s="161">
        <f t="shared" si="27"/>
        <v>17376</v>
      </c>
      <c r="F161" s="130">
        <v>17400</v>
      </c>
      <c r="G161" s="150">
        <v>11000</v>
      </c>
      <c r="H161" s="144">
        <v>13100</v>
      </c>
      <c r="I161" s="20">
        <v>15300</v>
      </c>
      <c r="J161" s="143">
        <v>17400</v>
      </c>
      <c r="K161" s="149">
        <v>26100</v>
      </c>
      <c r="L161" s="135">
        <f>F161*0.2</f>
        <v>3480</v>
      </c>
      <c r="M161" s="2"/>
      <c r="N161" s="15"/>
      <c r="O161" s="2"/>
      <c r="P161" s="2">
        <f t="shared" si="34"/>
        <v>5220</v>
      </c>
      <c r="Q161" s="2">
        <f t="shared" si="35"/>
        <v>5220</v>
      </c>
      <c r="R161" s="259">
        <f t="shared" si="36"/>
        <v>31320</v>
      </c>
      <c r="S161" s="81"/>
      <c r="T161" s="30"/>
    </row>
    <row r="162" spans="1:20" s="1" customFormat="1" ht="20.25" customHeight="1">
      <c r="A162" s="101">
        <v>13</v>
      </c>
      <c r="B162" s="22" t="s">
        <v>139</v>
      </c>
      <c r="C162" s="63" t="s">
        <v>138</v>
      </c>
      <c r="D162" s="116">
        <v>16000</v>
      </c>
      <c r="E162" s="161">
        <f t="shared" si="27"/>
        <v>17376</v>
      </c>
      <c r="F162" s="130">
        <v>17400</v>
      </c>
      <c r="G162" s="150">
        <v>11000</v>
      </c>
      <c r="H162" s="144">
        <v>13100</v>
      </c>
      <c r="I162" s="20">
        <v>15300</v>
      </c>
      <c r="J162" s="143">
        <v>17400</v>
      </c>
      <c r="K162" s="149">
        <v>26100</v>
      </c>
      <c r="L162" s="135">
        <f>F162*0.2</f>
        <v>3480</v>
      </c>
      <c r="M162" s="2">
        <f>F162*0.15</f>
        <v>2610</v>
      </c>
      <c r="N162" s="15"/>
      <c r="O162" s="2"/>
      <c r="P162" s="2">
        <f t="shared" si="34"/>
        <v>5872.5</v>
      </c>
      <c r="Q162" s="2">
        <f t="shared" si="35"/>
        <v>5220</v>
      </c>
      <c r="R162" s="259">
        <f t="shared" si="36"/>
        <v>34582.5</v>
      </c>
      <c r="S162" s="81"/>
      <c r="T162" s="30"/>
    </row>
    <row r="163" spans="1:20" s="1" customFormat="1" ht="14.25" customHeight="1">
      <c r="A163" s="101">
        <v>14</v>
      </c>
      <c r="B163" s="22" t="s">
        <v>393</v>
      </c>
      <c r="C163" s="63" t="s">
        <v>141</v>
      </c>
      <c r="D163" s="116">
        <v>16000</v>
      </c>
      <c r="E163" s="161">
        <f t="shared" si="27"/>
        <v>17376</v>
      </c>
      <c r="F163" s="130">
        <v>17400</v>
      </c>
      <c r="G163" s="202">
        <v>8700</v>
      </c>
      <c r="H163" s="144">
        <v>11000</v>
      </c>
      <c r="I163" s="144">
        <v>13100</v>
      </c>
      <c r="J163" s="143">
        <v>17400</v>
      </c>
      <c r="K163" s="149">
        <v>21800</v>
      </c>
      <c r="L163" s="135"/>
      <c r="M163" s="2"/>
      <c r="N163" s="15">
        <v>3000</v>
      </c>
      <c r="O163" s="2"/>
      <c r="P163" s="2">
        <f t="shared" si="34"/>
        <v>5100</v>
      </c>
      <c r="Q163" s="2">
        <f t="shared" si="35"/>
        <v>5220</v>
      </c>
      <c r="R163" s="259">
        <f t="shared" si="36"/>
        <v>30720</v>
      </c>
      <c r="S163" s="81"/>
      <c r="T163" s="30"/>
    </row>
    <row r="164" spans="1:20" s="1" customFormat="1" ht="15.75" customHeight="1">
      <c r="A164" s="101">
        <v>15</v>
      </c>
      <c r="B164" s="22" t="s">
        <v>341</v>
      </c>
      <c r="C164" s="63" t="s">
        <v>141</v>
      </c>
      <c r="D164" s="116">
        <v>18000</v>
      </c>
      <c r="E164" s="161">
        <f t="shared" si="27"/>
        <v>19548</v>
      </c>
      <c r="F164" s="130">
        <v>19600</v>
      </c>
      <c r="G164" s="148">
        <v>8700</v>
      </c>
      <c r="H164" s="144">
        <v>11000</v>
      </c>
      <c r="I164" s="144">
        <v>13100</v>
      </c>
      <c r="J164" s="143">
        <v>19600</v>
      </c>
      <c r="K164" s="149">
        <v>21800</v>
      </c>
      <c r="L164" s="135"/>
      <c r="M164" s="2"/>
      <c r="N164" s="15"/>
      <c r="O164" s="2"/>
      <c r="P164" s="2">
        <f t="shared" si="34"/>
        <v>4900</v>
      </c>
      <c r="Q164" s="2">
        <f t="shared" si="35"/>
        <v>5880</v>
      </c>
      <c r="R164" s="259">
        <f t="shared" si="36"/>
        <v>30380</v>
      </c>
      <c r="S164" s="81"/>
      <c r="T164" s="30"/>
    </row>
    <row r="165" spans="1:20" s="1" customFormat="1" ht="15.75" customHeight="1">
      <c r="A165" s="101">
        <v>16</v>
      </c>
      <c r="B165" s="22" t="s">
        <v>394</v>
      </c>
      <c r="C165" s="63" t="s">
        <v>141</v>
      </c>
      <c r="D165" s="117">
        <v>20000</v>
      </c>
      <c r="E165" s="161">
        <f t="shared" si="27"/>
        <v>21720</v>
      </c>
      <c r="F165" s="130">
        <v>21800</v>
      </c>
      <c r="G165" s="148">
        <v>8700</v>
      </c>
      <c r="H165" s="144">
        <v>11000</v>
      </c>
      <c r="I165" s="144">
        <v>13100</v>
      </c>
      <c r="J165" s="144">
        <v>15300</v>
      </c>
      <c r="K165" s="154">
        <v>21800</v>
      </c>
      <c r="L165" s="135"/>
      <c r="M165" s="2"/>
      <c r="N165" s="15"/>
      <c r="O165" s="2"/>
      <c r="P165" s="2">
        <f t="shared" si="34"/>
        <v>5450</v>
      </c>
      <c r="Q165" s="2">
        <f t="shared" si="35"/>
        <v>6540</v>
      </c>
      <c r="R165" s="259">
        <f t="shared" si="36"/>
        <v>33790</v>
      </c>
      <c r="S165" s="81"/>
      <c r="T165" s="30"/>
    </row>
    <row r="166" spans="1:20" s="1" customFormat="1" ht="15.75" customHeight="1">
      <c r="A166" s="101">
        <v>17</v>
      </c>
      <c r="B166" s="22" t="s">
        <v>395</v>
      </c>
      <c r="C166" s="63" t="s">
        <v>141</v>
      </c>
      <c r="D166" s="117">
        <v>14000</v>
      </c>
      <c r="E166" s="161">
        <f t="shared" si="27"/>
        <v>15204.000000000002</v>
      </c>
      <c r="F166" s="130">
        <v>15300</v>
      </c>
      <c r="G166" s="148">
        <v>8700</v>
      </c>
      <c r="H166" s="144">
        <v>11000</v>
      </c>
      <c r="I166" s="144">
        <v>13100</v>
      </c>
      <c r="J166" s="143">
        <v>15300</v>
      </c>
      <c r="K166" s="149">
        <v>21800</v>
      </c>
      <c r="L166" s="135">
        <f>F166*0.1</f>
        <v>1530</v>
      </c>
      <c r="M166" s="2"/>
      <c r="N166" s="15"/>
      <c r="O166" s="2"/>
      <c r="P166" s="2">
        <f t="shared" si="34"/>
        <v>4207.5</v>
      </c>
      <c r="Q166" s="2">
        <f t="shared" si="35"/>
        <v>4590</v>
      </c>
      <c r="R166" s="259">
        <f t="shared" si="36"/>
        <v>25627.5</v>
      </c>
      <c r="S166" s="81"/>
      <c r="T166" s="30"/>
    </row>
    <row r="167" spans="1:20" s="1" customFormat="1" ht="15.75" customHeight="1">
      <c r="A167" s="101">
        <v>18</v>
      </c>
      <c r="B167" s="22" t="s">
        <v>396</v>
      </c>
      <c r="C167" s="63" t="s">
        <v>141</v>
      </c>
      <c r="D167" s="117">
        <v>20000</v>
      </c>
      <c r="E167" s="161">
        <f t="shared" si="27"/>
        <v>21720</v>
      </c>
      <c r="F167" s="130">
        <v>21800</v>
      </c>
      <c r="G167" s="148">
        <v>8700</v>
      </c>
      <c r="H167" s="144">
        <v>11000</v>
      </c>
      <c r="I167" s="144">
        <v>13100</v>
      </c>
      <c r="J167" s="144">
        <v>15300</v>
      </c>
      <c r="K167" s="154">
        <v>21800</v>
      </c>
      <c r="L167" s="135"/>
      <c r="M167" s="2"/>
      <c r="N167" s="15"/>
      <c r="O167" s="2"/>
      <c r="P167" s="2">
        <f t="shared" si="34"/>
        <v>5450</v>
      </c>
      <c r="Q167" s="2">
        <f t="shared" si="35"/>
        <v>6540</v>
      </c>
      <c r="R167" s="259">
        <f t="shared" si="36"/>
        <v>33790</v>
      </c>
      <c r="S167" s="81"/>
      <c r="T167" s="30"/>
    </row>
    <row r="168" spans="1:20" s="1" customFormat="1" ht="11.25" customHeight="1">
      <c r="A168" s="101">
        <v>19</v>
      </c>
      <c r="B168" s="22" t="s">
        <v>471</v>
      </c>
      <c r="C168" s="63" t="s">
        <v>141</v>
      </c>
      <c r="D168" s="117">
        <v>20000</v>
      </c>
      <c r="E168" s="161">
        <f t="shared" si="27"/>
        <v>21720</v>
      </c>
      <c r="F168" s="130">
        <v>21800</v>
      </c>
      <c r="G168" s="148">
        <v>8700</v>
      </c>
      <c r="H168" s="144">
        <v>11000</v>
      </c>
      <c r="I168" s="144">
        <v>13100</v>
      </c>
      <c r="J168" s="144">
        <v>15300</v>
      </c>
      <c r="K168" s="154">
        <v>21800</v>
      </c>
      <c r="L168" s="135"/>
      <c r="M168" s="2"/>
      <c r="N168" s="15"/>
      <c r="O168" s="2"/>
      <c r="P168" s="2">
        <f t="shared" si="34"/>
        <v>5450</v>
      </c>
      <c r="Q168" s="2">
        <f t="shared" si="35"/>
        <v>6540</v>
      </c>
      <c r="R168" s="259">
        <f t="shared" si="36"/>
        <v>33790</v>
      </c>
      <c r="S168" s="81"/>
      <c r="T168" s="30"/>
    </row>
    <row r="169" spans="1:20" s="1" customFormat="1" ht="15.75" customHeight="1">
      <c r="A169" s="101">
        <v>20</v>
      </c>
      <c r="B169" s="22" t="s">
        <v>397</v>
      </c>
      <c r="C169" s="63" t="s">
        <v>141</v>
      </c>
      <c r="D169" s="117">
        <v>18000</v>
      </c>
      <c r="E169" s="161">
        <f t="shared" si="27"/>
        <v>19548</v>
      </c>
      <c r="F169" s="130">
        <v>19600</v>
      </c>
      <c r="G169" s="148">
        <v>8700</v>
      </c>
      <c r="H169" s="144">
        <v>11000</v>
      </c>
      <c r="I169" s="144">
        <v>13100</v>
      </c>
      <c r="J169" s="143">
        <v>19600</v>
      </c>
      <c r="K169" s="149">
        <v>21800</v>
      </c>
      <c r="L169" s="135"/>
      <c r="M169" s="2"/>
      <c r="N169" s="15"/>
      <c r="O169" s="2"/>
      <c r="P169" s="2">
        <f t="shared" si="34"/>
        <v>4900</v>
      </c>
      <c r="Q169" s="2">
        <f t="shared" si="35"/>
        <v>5880</v>
      </c>
      <c r="R169" s="259">
        <f t="shared" si="36"/>
        <v>30380</v>
      </c>
      <c r="S169" s="81"/>
      <c r="T169" s="30"/>
    </row>
    <row r="170" spans="1:20" s="1" customFormat="1" ht="12" customHeight="1">
      <c r="A170" s="101">
        <v>21</v>
      </c>
      <c r="B170" s="22" t="s">
        <v>398</v>
      </c>
      <c r="C170" s="63" t="s">
        <v>141</v>
      </c>
      <c r="D170" s="117">
        <v>20000</v>
      </c>
      <c r="E170" s="161">
        <f t="shared" si="27"/>
        <v>21720</v>
      </c>
      <c r="F170" s="130">
        <v>21800</v>
      </c>
      <c r="G170" s="148">
        <v>8700</v>
      </c>
      <c r="H170" s="144">
        <v>11000</v>
      </c>
      <c r="I170" s="144">
        <v>13100</v>
      </c>
      <c r="J170" s="144">
        <v>15300</v>
      </c>
      <c r="K170" s="154">
        <v>21800</v>
      </c>
      <c r="L170" s="135"/>
      <c r="M170" s="2"/>
      <c r="N170" s="15"/>
      <c r="O170" s="2"/>
      <c r="P170" s="2">
        <f t="shared" si="34"/>
        <v>5450</v>
      </c>
      <c r="Q170" s="2">
        <f t="shared" si="35"/>
        <v>6540</v>
      </c>
      <c r="R170" s="259">
        <f t="shared" si="36"/>
        <v>33790</v>
      </c>
      <c r="S170" s="81"/>
      <c r="T170" s="30"/>
    </row>
    <row r="171" spans="1:20" s="1" customFormat="1" ht="15.75" customHeight="1">
      <c r="A171" s="101">
        <v>22</v>
      </c>
      <c r="B171" s="22" t="s">
        <v>275</v>
      </c>
      <c r="C171" s="63" t="s">
        <v>141</v>
      </c>
      <c r="D171" s="117">
        <v>16000</v>
      </c>
      <c r="E171" s="161">
        <f t="shared" si="27"/>
        <v>17376</v>
      </c>
      <c r="F171" s="130">
        <v>17400</v>
      </c>
      <c r="G171" s="148">
        <v>8700</v>
      </c>
      <c r="H171" s="144">
        <v>11000</v>
      </c>
      <c r="I171" s="144">
        <v>13100</v>
      </c>
      <c r="J171" s="143">
        <v>17400</v>
      </c>
      <c r="K171" s="149">
        <v>21800</v>
      </c>
      <c r="L171" s="135"/>
      <c r="M171" s="2"/>
      <c r="N171" s="15"/>
      <c r="O171" s="2"/>
      <c r="P171" s="2">
        <f t="shared" si="34"/>
        <v>4350</v>
      </c>
      <c r="Q171" s="2">
        <f t="shared" si="35"/>
        <v>5220</v>
      </c>
      <c r="R171" s="259">
        <f t="shared" si="36"/>
        <v>26970</v>
      </c>
      <c r="S171" s="81"/>
      <c r="T171" s="30"/>
    </row>
    <row r="172" spans="1:20" s="1" customFormat="1" ht="15.75" customHeight="1">
      <c r="A172" s="101">
        <v>23</v>
      </c>
      <c r="B172" s="22" t="s">
        <v>278</v>
      </c>
      <c r="C172" s="63" t="s">
        <v>141</v>
      </c>
      <c r="D172" s="117">
        <v>5000</v>
      </c>
      <c r="E172" s="161">
        <f t="shared" si="27"/>
        <v>5430</v>
      </c>
      <c r="F172" s="130">
        <v>5500</v>
      </c>
      <c r="G172" s="148">
        <v>8700</v>
      </c>
      <c r="H172" s="143">
        <v>5500</v>
      </c>
      <c r="I172" s="144">
        <v>13100</v>
      </c>
      <c r="J172" s="144">
        <v>15300</v>
      </c>
      <c r="K172" s="149">
        <v>21800</v>
      </c>
      <c r="L172" s="135">
        <f>F172*0.2</f>
        <v>1100</v>
      </c>
      <c r="M172" s="2"/>
      <c r="N172" s="15"/>
      <c r="O172" s="2"/>
      <c r="P172" s="2">
        <f t="shared" si="34"/>
        <v>1650</v>
      </c>
      <c r="Q172" s="2">
        <f t="shared" si="35"/>
        <v>1650</v>
      </c>
      <c r="R172" s="259">
        <f t="shared" si="36"/>
        <v>9900</v>
      </c>
      <c r="S172" s="81"/>
      <c r="T172" s="30"/>
    </row>
    <row r="173" spans="1:20" s="1" customFormat="1" ht="15.75" customHeight="1">
      <c r="A173" s="101">
        <v>24</v>
      </c>
      <c r="B173" s="22" t="s">
        <v>274</v>
      </c>
      <c r="C173" s="63" t="s">
        <v>141</v>
      </c>
      <c r="D173" s="117">
        <v>20000</v>
      </c>
      <c r="E173" s="161">
        <f t="shared" si="27"/>
        <v>21720</v>
      </c>
      <c r="F173" s="130">
        <v>21800</v>
      </c>
      <c r="G173" s="148">
        <v>8700</v>
      </c>
      <c r="H173" s="144">
        <v>11000</v>
      </c>
      <c r="I173" s="144">
        <v>13100</v>
      </c>
      <c r="J173" s="144">
        <v>15300</v>
      </c>
      <c r="K173" s="154">
        <v>21800</v>
      </c>
      <c r="L173" s="135"/>
      <c r="M173" s="2"/>
      <c r="N173" s="15"/>
      <c r="O173" s="2">
        <v>500</v>
      </c>
      <c r="P173" s="2">
        <f t="shared" si="34"/>
        <v>5575</v>
      </c>
      <c r="Q173" s="2">
        <f t="shared" si="35"/>
        <v>6540</v>
      </c>
      <c r="R173" s="259">
        <f t="shared" si="36"/>
        <v>34415</v>
      </c>
      <c r="S173" s="81"/>
      <c r="T173" s="30"/>
    </row>
    <row r="174" spans="1:20" s="1" customFormat="1" ht="15.75" customHeight="1">
      <c r="A174" s="101">
        <v>25</v>
      </c>
      <c r="B174" s="22" t="s">
        <v>334</v>
      </c>
      <c r="C174" s="63" t="s">
        <v>141</v>
      </c>
      <c r="D174" s="117">
        <v>20000</v>
      </c>
      <c r="E174" s="161">
        <f t="shared" si="27"/>
        <v>21720</v>
      </c>
      <c r="F174" s="130">
        <v>21800</v>
      </c>
      <c r="G174" s="148">
        <v>8700</v>
      </c>
      <c r="H174" s="144">
        <v>11000</v>
      </c>
      <c r="I174" s="144">
        <v>13100</v>
      </c>
      <c r="J174" s="144">
        <v>15300</v>
      </c>
      <c r="K174" s="154">
        <v>21800</v>
      </c>
      <c r="L174" s="135">
        <f>F174*0.2</f>
        <v>4360</v>
      </c>
      <c r="M174" s="2"/>
      <c r="N174" s="15"/>
      <c r="O174" s="2">
        <f>F174*0.1</f>
        <v>2180</v>
      </c>
      <c r="P174" s="2">
        <f t="shared" si="34"/>
        <v>7085</v>
      </c>
      <c r="Q174" s="2">
        <f t="shared" si="35"/>
        <v>6540</v>
      </c>
      <c r="R174" s="259">
        <f t="shared" si="36"/>
        <v>41965</v>
      </c>
      <c r="S174" s="81"/>
      <c r="T174" s="30"/>
    </row>
    <row r="175" spans="1:20" s="1" customFormat="1" ht="15.75" customHeight="1">
      <c r="A175" s="101">
        <v>26</v>
      </c>
      <c r="B175" s="22" t="s">
        <v>276</v>
      </c>
      <c r="C175" s="63" t="s">
        <v>141</v>
      </c>
      <c r="D175" s="117">
        <v>15000</v>
      </c>
      <c r="E175" s="161">
        <f t="shared" si="27"/>
        <v>16290.000000000002</v>
      </c>
      <c r="F175" s="130">
        <v>16300</v>
      </c>
      <c r="G175" s="148">
        <v>8700</v>
      </c>
      <c r="H175" s="144">
        <v>11000</v>
      </c>
      <c r="I175" s="144">
        <v>13100</v>
      </c>
      <c r="J175" s="143">
        <v>16300</v>
      </c>
      <c r="K175" s="149">
        <v>21800</v>
      </c>
      <c r="L175" s="135">
        <f>F175*0.05</f>
        <v>815</v>
      </c>
      <c r="M175" s="2"/>
      <c r="N175" s="15"/>
      <c r="O175" s="2"/>
      <c r="P175" s="2">
        <f t="shared" si="34"/>
        <v>4278.75</v>
      </c>
      <c r="Q175" s="2">
        <f t="shared" si="35"/>
        <v>4890</v>
      </c>
      <c r="R175" s="259">
        <f t="shared" si="36"/>
        <v>26283.75</v>
      </c>
      <c r="S175" s="81"/>
      <c r="T175" s="30"/>
    </row>
    <row r="176" spans="1:20" s="1" customFormat="1" ht="15.75" customHeight="1">
      <c r="A176" s="101">
        <v>27</v>
      </c>
      <c r="B176" s="22" t="s">
        <v>171</v>
      </c>
      <c r="C176" s="63" t="s">
        <v>141</v>
      </c>
      <c r="D176" s="117">
        <v>18000</v>
      </c>
      <c r="E176" s="161">
        <f t="shared" si="27"/>
        <v>19548</v>
      </c>
      <c r="F176" s="130">
        <v>19600</v>
      </c>
      <c r="G176" s="148">
        <v>8700</v>
      </c>
      <c r="H176" s="144">
        <v>11000</v>
      </c>
      <c r="I176" s="144">
        <v>13100</v>
      </c>
      <c r="J176" s="143">
        <v>19600</v>
      </c>
      <c r="K176" s="149">
        <v>21800</v>
      </c>
      <c r="L176" s="135"/>
      <c r="M176" s="2"/>
      <c r="N176" s="15"/>
      <c r="O176" s="2"/>
      <c r="P176" s="2">
        <f t="shared" si="34"/>
        <v>4900</v>
      </c>
      <c r="Q176" s="2">
        <f t="shared" si="35"/>
        <v>5880</v>
      </c>
      <c r="R176" s="259">
        <f t="shared" si="36"/>
        <v>30380</v>
      </c>
      <c r="S176" s="81"/>
      <c r="T176" s="30"/>
    </row>
    <row r="177" spans="1:20" s="1" customFormat="1" ht="15.75" customHeight="1">
      <c r="A177" s="101">
        <v>28</v>
      </c>
      <c r="B177" s="22" t="s">
        <v>399</v>
      </c>
      <c r="C177" s="63" t="s">
        <v>141</v>
      </c>
      <c r="D177" s="116">
        <v>20000</v>
      </c>
      <c r="E177" s="161">
        <f t="shared" si="27"/>
        <v>21720</v>
      </c>
      <c r="F177" s="130">
        <v>21800</v>
      </c>
      <c r="G177" s="148">
        <v>8700</v>
      </c>
      <c r="H177" s="144">
        <v>11000</v>
      </c>
      <c r="I177" s="144">
        <v>13100</v>
      </c>
      <c r="J177" s="144">
        <v>15300</v>
      </c>
      <c r="K177" s="154">
        <v>21800</v>
      </c>
      <c r="L177" s="135"/>
      <c r="M177" s="2"/>
      <c r="N177" s="15"/>
      <c r="O177" s="2"/>
      <c r="P177" s="2">
        <f t="shared" si="34"/>
        <v>5450</v>
      </c>
      <c r="Q177" s="2">
        <f t="shared" si="35"/>
        <v>6540</v>
      </c>
      <c r="R177" s="259">
        <f t="shared" si="36"/>
        <v>33790</v>
      </c>
      <c r="S177" s="81"/>
      <c r="T177" s="30"/>
    </row>
    <row r="178" spans="1:20" s="1" customFormat="1" ht="15.75" customHeight="1">
      <c r="A178" s="101">
        <v>29</v>
      </c>
      <c r="B178" s="22" t="s">
        <v>400</v>
      </c>
      <c r="C178" s="63" t="s">
        <v>141</v>
      </c>
      <c r="D178" s="116">
        <v>20000</v>
      </c>
      <c r="E178" s="161">
        <f t="shared" si="27"/>
        <v>21720</v>
      </c>
      <c r="F178" s="130">
        <v>21800</v>
      </c>
      <c r="G178" s="148">
        <v>8700</v>
      </c>
      <c r="H178" s="144">
        <v>11000</v>
      </c>
      <c r="I178" s="144">
        <v>13100</v>
      </c>
      <c r="J178" s="144">
        <v>15300</v>
      </c>
      <c r="K178" s="154">
        <v>21800</v>
      </c>
      <c r="L178" s="135"/>
      <c r="M178" s="2"/>
      <c r="N178" s="15"/>
      <c r="O178" s="2"/>
      <c r="P178" s="2">
        <f t="shared" si="34"/>
        <v>5450</v>
      </c>
      <c r="Q178" s="2">
        <f t="shared" si="35"/>
        <v>6540</v>
      </c>
      <c r="R178" s="259">
        <f t="shared" si="36"/>
        <v>33790</v>
      </c>
      <c r="S178" s="81"/>
      <c r="T178" s="30"/>
    </row>
    <row r="179" spans="1:20" s="1" customFormat="1" ht="15.75" customHeight="1">
      <c r="A179" s="101">
        <v>30</v>
      </c>
      <c r="B179" s="22" t="s">
        <v>277</v>
      </c>
      <c r="C179" s="63" t="s">
        <v>141</v>
      </c>
      <c r="D179" s="116">
        <v>20000</v>
      </c>
      <c r="E179" s="161">
        <f t="shared" si="27"/>
        <v>21720</v>
      </c>
      <c r="F179" s="130">
        <v>21800</v>
      </c>
      <c r="G179" s="148">
        <v>8700</v>
      </c>
      <c r="H179" s="144">
        <v>11000</v>
      </c>
      <c r="I179" s="144">
        <v>13100</v>
      </c>
      <c r="J179" s="144">
        <v>15300</v>
      </c>
      <c r="K179" s="154">
        <v>21800</v>
      </c>
      <c r="L179" s="135"/>
      <c r="M179" s="2">
        <f>F179*0.1</f>
        <v>2180</v>
      </c>
      <c r="N179" s="15"/>
      <c r="O179" s="2"/>
      <c r="P179" s="2">
        <f t="shared" si="34"/>
        <v>5995</v>
      </c>
      <c r="Q179" s="2">
        <f t="shared" si="35"/>
        <v>6540</v>
      </c>
      <c r="R179" s="259">
        <f t="shared" si="36"/>
        <v>36515</v>
      </c>
      <c r="S179" s="81"/>
      <c r="T179" s="30"/>
    </row>
    <row r="180" spans="1:20" s="1" customFormat="1" ht="15.75" customHeight="1">
      <c r="A180" s="101">
        <v>31</v>
      </c>
      <c r="B180" s="22" t="s">
        <v>392</v>
      </c>
      <c r="C180" s="63" t="s">
        <v>141</v>
      </c>
      <c r="D180" s="116">
        <v>18000</v>
      </c>
      <c r="E180" s="161">
        <f t="shared" si="27"/>
        <v>19548</v>
      </c>
      <c r="F180" s="130">
        <v>19600</v>
      </c>
      <c r="G180" s="148">
        <v>8700</v>
      </c>
      <c r="H180" s="144">
        <v>11000</v>
      </c>
      <c r="I180" s="144">
        <v>13100</v>
      </c>
      <c r="J180" s="143">
        <v>19600</v>
      </c>
      <c r="K180" s="149">
        <v>21800</v>
      </c>
      <c r="L180" s="135"/>
      <c r="M180" s="2"/>
      <c r="N180" s="15"/>
      <c r="O180" s="2"/>
      <c r="P180" s="2">
        <f t="shared" si="34"/>
        <v>4900</v>
      </c>
      <c r="Q180" s="2">
        <f t="shared" si="35"/>
        <v>5880</v>
      </c>
      <c r="R180" s="259">
        <f t="shared" si="36"/>
        <v>30380</v>
      </c>
      <c r="S180" s="81"/>
      <c r="T180" s="30"/>
    </row>
    <row r="181" spans="1:20" s="1" customFormat="1" ht="15.75" customHeight="1">
      <c r="A181" s="101">
        <v>32</v>
      </c>
      <c r="B181" s="22" t="s">
        <v>279</v>
      </c>
      <c r="C181" s="63" t="s">
        <v>141</v>
      </c>
      <c r="D181" s="116">
        <v>20000</v>
      </c>
      <c r="E181" s="161">
        <f t="shared" si="27"/>
        <v>21720</v>
      </c>
      <c r="F181" s="130">
        <v>21800</v>
      </c>
      <c r="G181" s="148">
        <v>8700</v>
      </c>
      <c r="H181" s="144">
        <v>11000</v>
      </c>
      <c r="I181" s="144">
        <v>13100</v>
      </c>
      <c r="J181" s="144">
        <v>15300</v>
      </c>
      <c r="K181" s="154">
        <v>21800</v>
      </c>
      <c r="L181" s="135"/>
      <c r="M181" s="2"/>
      <c r="N181" s="15"/>
      <c r="O181" s="2"/>
      <c r="P181" s="2">
        <f t="shared" si="34"/>
        <v>5450</v>
      </c>
      <c r="Q181" s="2">
        <f t="shared" si="35"/>
        <v>6540</v>
      </c>
      <c r="R181" s="259">
        <f t="shared" si="36"/>
        <v>33790</v>
      </c>
      <c r="S181" s="81"/>
      <c r="T181" s="30"/>
    </row>
    <row r="182" spans="1:20" s="1" customFormat="1" ht="15.75" customHeight="1">
      <c r="A182" s="101">
        <v>33</v>
      </c>
      <c r="B182" s="22" t="s">
        <v>280</v>
      </c>
      <c r="C182" s="63" t="s">
        <v>141</v>
      </c>
      <c r="D182" s="116">
        <v>18000</v>
      </c>
      <c r="E182" s="161">
        <f t="shared" si="27"/>
        <v>19548</v>
      </c>
      <c r="F182" s="130">
        <v>19600</v>
      </c>
      <c r="G182" s="148">
        <v>8700</v>
      </c>
      <c r="H182" s="144">
        <v>11000</v>
      </c>
      <c r="I182" s="144">
        <v>13100</v>
      </c>
      <c r="J182" s="143">
        <v>19600</v>
      </c>
      <c r="K182" s="149">
        <v>21800</v>
      </c>
      <c r="L182" s="135"/>
      <c r="M182" s="2"/>
      <c r="N182" s="15"/>
      <c r="O182" s="2"/>
      <c r="P182" s="2">
        <f t="shared" si="34"/>
        <v>4900</v>
      </c>
      <c r="Q182" s="2">
        <f t="shared" si="35"/>
        <v>5880</v>
      </c>
      <c r="R182" s="259">
        <f t="shared" si="36"/>
        <v>30380</v>
      </c>
      <c r="S182" s="81"/>
      <c r="T182" s="30"/>
    </row>
    <row r="183" spans="1:20" s="1" customFormat="1" ht="15.75" customHeight="1">
      <c r="A183" s="101">
        <v>34</v>
      </c>
      <c r="B183" s="22" t="s">
        <v>401</v>
      </c>
      <c r="C183" s="63" t="s">
        <v>141</v>
      </c>
      <c r="D183" s="116">
        <v>20000</v>
      </c>
      <c r="E183" s="161">
        <f t="shared" si="27"/>
        <v>21720</v>
      </c>
      <c r="F183" s="130">
        <v>21800</v>
      </c>
      <c r="G183" s="148">
        <v>8700</v>
      </c>
      <c r="H183" s="144">
        <v>11000</v>
      </c>
      <c r="I183" s="144">
        <v>13100</v>
      </c>
      <c r="J183" s="144">
        <v>15300</v>
      </c>
      <c r="K183" s="154">
        <v>21800</v>
      </c>
      <c r="L183" s="135">
        <f>F183*0.2</f>
        <v>4360</v>
      </c>
      <c r="M183" s="2"/>
      <c r="N183" s="15"/>
      <c r="O183" s="2"/>
      <c r="P183" s="2">
        <f t="shared" si="34"/>
        <v>6540</v>
      </c>
      <c r="Q183" s="2">
        <f t="shared" si="35"/>
        <v>6540</v>
      </c>
      <c r="R183" s="259">
        <f t="shared" si="36"/>
        <v>39240</v>
      </c>
      <c r="S183" s="81"/>
      <c r="T183" s="30"/>
    </row>
    <row r="184" spans="1:20" s="1" customFormat="1" ht="15.75" customHeight="1">
      <c r="A184" s="101">
        <v>35</v>
      </c>
      <c r="B184" s="22" t="s">
        <v>469</v>
      </c>
      <c r="C184" s="63" t="s">
        <v>141</v>
      </c>
      <c r="D184" s="116">
        <v>18000</v>
      </c>
      <c r="E184" s="161">
        <f t="shared" si="27"/>
        <v>19548</v>
      </c>
      <c r="F184" s="130">
        <v>19600</v>
      </c>
      <c r="G184" s="148">
        <v>8700</v>
      </c>
      <c r="H184" s="144">
        <v>11000</v>
      </c>
      <c r="I184" s="144">
        <v>13100</v>
      </c>
      <c r="J184" s="143">
        <v>19600</v>
      </c>
      <c r="K184" s="149">
        <v>21800</v>
      </c>
      <c r="L184" s="135"/>
      <c r="M184" s="2"/>
      <c r="N184" s="15"/>
      <c r="O184" s="2"/>
      <c r="P184" s="2">
        <f t="shared" si="34"/>
        <v>4900</v>
      </c>
      <c r="Q184" s="2">
        <f t="shared" si="35"/>
        <v>5880</v>
      </c>
      <c r="R184" s="259">
        <f t="shared" si="36"/>
        <v>30380</v>
      </c>
      <c r="S184" s="81"/>
      <c r="T184" s="30"/>
    </row>
    <row r="185" spans="1:20" s="1" customFormat="1" ht="15.75" customHeight="1">
      <c r="A185" s="101">
        <v>36</v>
      </c>
      <c r="B185" s="22" t="s">
        <v>470</v>
      </c>
      <c r="C185" s="63" t="s">
        <v>141</v>
      </c>
      <c r="D185" s="116">
        <v>18000</v>
      </c>
      <c r="E185" s="161">
        <f aca="true" t="shared" si="37" ref="E185:E248">D185*1.086</f>
        <v>19548</v>
      </c>
      <c r="F185" s="130">
        <v>19600</v>
      </c>
      <c r="G185" s="148">
        <v>8700</v>
      </c>
      <c r="H185" s="144">
        <v>11000</v>
      </c>
      <c r="I185" s="144">
        <v>13100</v>
      </c>
      <c r="J185" s="143">
        <v>19600</v>
      </c>
      <c r="K185" s="149">
        <v>21800</v>
      </c>
      <c r="L185" s="135"/>
      <c r="M185" s="2"/>
      <c r="N185" s="15"/>
      <c r="O185" s="2"/>
      <c r="P185" s="2">
        <f t="shared" si="34"/>
        <v>4900</v>
      </c>
      <c r="Q185" s="2">
        <f t="shared" si="35"/>
        <v>5880</v>
      </c>
      <c r="R185" s="259">
        <f t="shared" si="36"/>
        <v>30380</v>
      </c>
      <c r="S185" s="81"/>
      <c r="T185" s="30"/>
    </row>
    <row r="186" spans="1:20" s="1" customFormat="1" ht="21" customHeight="1">
      <c r="A186" s="101">
        <v>37</v>
      </c>
      <c r="B186" s="22" t="s">
        <v>478</v>
      </c>
      <c r="C186" s="63" t="s">
        <v>141</v>
      </c>
      <c r="D186" s="116">
        <v>18000</v>
      </c>
      <c r="E186" s="161">
        <f t="shared" si="37"/>
        <v>19548</v>
      </c>
      <c r="F186" s="130">
        <v>19600</v>
      </c>
      <c r="G186" s="148">
        <v>8700</v>
      </c>
      <c r="H186" s="144">
        <v>11000</v>
      </c>
      <c r="I186" s="144">
        <v>13100</v>
      </c>
      <c r="J186" s="143">
        <v>19600</v>
      </c>
      <c r="K186" s="149">
        <v>21800</v>
      </c>
      <c r="L186" s="135"/>
      <c r="M186" s="2"/>
      <c r="N186" s="15"/>
      <c r="O186" s="2"/>
      <c r="P186" s="2">
        <f t="shared" si="34"/>
        <v>4900</v>
      </c>
      <c r="Q186" s="2">
        <f t="shared" si="35"/>
        <v>5880</v>
      </c>
      <c r="R186" s="259">
        <f t="shared" si="36"/>
        <v>30380</v>
      </c>
      <c r="S186" s="81" t="s">
        <v>508</v>
      </c>
      <c r="T186" s="30"/>
    </row>
    <row r="187" spans="1:20" s="1" customFormat="1" ht="15.75" customHeight="1">
      <c r="A187" s="101">
        <v>38</v>
      </c>
      <c r="B187" s="22" t="s">
        <v>281</v>
      </c>
      <c r="C187" s="63" t="s">
        <v>144</v>
      </c>
      <c r="D187" s="116">
        <v>14000</v>
      </c>
      <c r="E187" s="161">
        <f t="shared" si="37"/>
        <v>15204.000000000002</v>
      </c>
      <c r="F187" s="130">
        <v>15300</v>
      </c>
      <c r="G187" s="148">
        <v>8700</v>
      </c>
      <c r="H187" s="144">
        <v>11000</v>
      </c>
      <c r="I187" s="144">
        <v>13100</v>
      </c>
      <c r="J187" s="143">
        <v>15300</v>
      </c>
      <c r="K187" s="149">
        <v>21800</v>
      </c>
      <c r="L187" s="135">
        <f>F187*0.1</f>
        <v>1530</v>
      </c>
      <c r="M187" s="2"/>
      <c r="N187" s="15"/>
      <c r="O187" s="2"/>
      <c r="P187" s="2">
        <f t="shared" si="34"/>
        <v>4207.5</v>
      </c>
      <c r="Q187" s="2">
        <f t="shared" si="35"/>
        <v>4590</v>
      </c>
      <c r="R187" s="259">
        <f t="shared" si="36"/>
        <v>25627.5</v>
      </c>
      <c r="S187" s="81"/>
      <c r="T187" s="30"/>
    </row>
    <row r="188" spans="1:20" s="1" customFormat="1" ht="15.75" customHeight="1">
      <c r="A188" s="101">
        <v>39</v>
      </c>
      <c r="B188" s="22" t="s">
        <v>143</v>
      </c>
      <c r="C188" s="63" t="s">
        <v>142</v>
      </c>
      <c r="D188" s="116">
        <v>12000</v>
      </c>
      <c r="E188" s="161">
        <f t="shared" si="37"/>
        <v>13032.000000000002</v>
      </c>
      <c r="F188" s="130">
        <v>13100</v>
      </c>
      <c r="G188" s="148">
        <v>8700</v>
      </c>
      <c r="H188" s="144">
        <v>11000</v>
      </c>
      <c r="I188" s="143">
        <v>13100</v>
      </c>
      <c r="J188" s="144">
        <v>15300</v>
      </c>
      <c r="K188" s="149">
        <v>21800</v>
      </c>
      <c r="L188" s="135">
        <f>F188*0.2</f>
        <v>2620</v>
      </c>
      <c r="M188" s="2"/>
      <c r="N188" s="15"/>
      <c r="O188" s="2"/>
      <c r="P188" s="2">
        <f t="shared" si="34"/>
        <v>3930</v>
      </c>
      <c r="Q188" s="2">
        <f t="shared" si="35"/>
        <v>3930</v>
      </c>
      <c r="R188" s="259">
        <f t="shared" si="36"/>
        <v>23580</v>
      </c>
      <c r="S188" s="81"/>
      <c r="T188" s="30"/>
    </row>
    <row r="189" spans="1:20" s="1" customFormat="1" ht="15.75" customHeight="1">
      <c r="A189" s="101">
        <v>40</v>
      </c>
      <c r="B189" s="22" t="s">
        <v>282</v>
      </c>
      <c r="C189" s="63" t="s">
        <v>145</v>
      </c>
      <c r="D189" s="116">
        <v>12000</v>
      </c>
      <c r="E189" s="161">
        <f t="shared" si="37"/>
        <v>13032.000000000002</v>
      </c>
      <c r="F189" s="130">
        <v>13100</v>
      </c>
      <c r="G189" s="148">
        <v>8700</v>
      </c>
      <c r="H189" s="144">
        <v>11000</v>
      </c>
      <c r="I189" s="143">
        <v>13100</v>
      </c>
      <c r="J189" s="144">
        <v>15300</v>
      </c>
      <c r="K189" s="149">
        <v>21800</v>
      </c>
      <c r="L189" s="135">
        <f>F189*0.2</f>
        <v>2620</v>
      </c>
      <c r="M189" s="2"/>
      <c r="N189" s="15"/>
      <c r="O189" s="2"/>
      <c r="P189" s="2">
        <f t="shared" si="34"/>
        <v>3930</v>
      </c>
      <c r="Q189" s="2">
        <f t="shared" si="35"/>
        <v>3930</v>
      </c>
      <c r="R189" s="259">
        <f t="shared" si="36"/>
        <v>23580</v>
      </c>
      <c r="S189" s="81"/>
      <c r="T189" s="30"/>
    </row>
    <row r="190" spans="1:20" s="1" customFormat="1" ht="15" customHeight="1">
      <c r="A190" s="101">
        <v>41</v>
      </c>
      <c r="B190" s="81" t="s">
        <v>402</v>
      </c>
      <c r="C190" s="63" t="s">
        <v>146</v>
      </c>
      <c r="D190" s="116">
        <v>14000</v>
      </c>
      <c r="E190" s="161">
        <f t="shared" si="37"/>
        <v>15204.000000000002</v>
      </c>
      <c r="F190" s="130">
        <v>15300</v>
      </c>
      <c r="G190" s="148">
        <v>8700</v>
      </c>
      <c r="H190" s="144">
        <v>11000</v>
      </c>
      <c r="I190" s="144">
        <v>13100</v>
      </c>
      <c r="J190" s="143">
        <v>15300</v>
      </c>
      <c r="K190" s="149">
        <v>21800</v>
      </c>
      <c r="L190" s="135">
        <f>F190*0.1</f>
        <v>1530</v>
      </c>
      <c r="M190" s="2"/>
      <c r="N190" s="15"/>
      <c r="O190" s="2"/>
      <c r="P190" s="2">
        <f t="shared" si="34"/>
        <v>4207.5</v>
      </c>
      <c r="Q190" s="2">
        <f t="shared" si="35"/>
        <v>4590</v>
      </c>
      <c r="R190" s="259">
        <f t="shared" si="36"/>
        <v>25627.5</v>
      </c>
      <c r="S190" s="81"/>
      <c r="T190" s="30"/>
    </row>
    <row r="191" spans="1:20" s="58" customFormat="1" ht="15.75" customHeight="1">
      <c r="A191" s="60">
        <f>A190</f>
        <v>41</v>
      </c>
      <c r="B191" s="69" t="s">
        <v>96</v>
      </c>
      <c r="C191" s="83">
        <v>40</v>
      </c>
      <c r="D191" s="119">
        <f>SUM(D150:D190)</f>
        <v>754000</v>
      </c>
      <c r="E191" s="119">
        <f>SUM(E150:E190)</f>
        <v>818844</v>
      </c>
      <c r="F191" s="131">
        <f>SUM(F150:F190)</f>
        <v>821500</v>
      </c>
      <c r="G191" s="152"/>
      <c r="H191" s="145"/>
      <c r="I191" s="145"/>
      <c r="J191" s="145">
        <f>J190+I189+I188+J187+J185+J184+K183+J182+K181+J180+K179+K178+K177+J176+J175+K174+K173+H172+J171+K170+J169+K167+J166+K165+J164+J163+J162+J161+H160+J159+J158+J157+J156+G155+J154+J153+J152+J151+K150+K168+J186</f>
        <v>821500</v>
      </c>
      <c r="K191" s="153"/>
      <c r="L191" s="137">
        <f>SUM(L149:L190)</f>
        <v>46595</v>
      </c>
      <c r="M191" s="38">
        <f aca="true" t="shared" si="38" ref="M191:R191">SUM(M149:M190)</f>
        <v>13280</v>
      </c>
      <c r="N191" s="38">
        <f t="shared" si="38"/>
        <v>15000</v>
      </c>
      <c r="O191" s="38">
        <f>SUM(O149:O190)</f>
        <v>3770</v>
      </c>
      <c r="P191" s="38">
        <f t="shared" si="38"/>
        <v>225036.25</v>
      </c>
      <c r="Q191" s="38">
        <f t="shared" si="38"/>
        <v>246450</v>
      </c>
      <c r="R191" s="260">
        <f t="shared" si="38"/>
        <v>1371631.25</v>
      </c>
      <c r="S191" s="81"/>
      <c r="T191" s="30"/>
    </row>
    <row r="192" spans="1:20" s="3" customFormat="1" ht="15.75" customHeight="1">
      <c r="A192" s="28"/>
      <c r="B192" s="34"/>
      <c r="C192" s="62"/>
      <c r="D192" s="119"/>
      <c r="E192" s="161">
        <f t="shared" si="37"/>
        <v>0</v>
      </c>
      <c r="F192" s="130"/>
      <c r="G192" s="158"/>
      <c r="H192" s="19"/>
      <c r="I192" s="19"/>
      <c r="J192" s="19"/>
      <c r="K192" s="159"/>
      <c r="L192" s="140"/>
      <c r="M192" s="17"/>
      <c r="N192" s="18"/>
      <c r="O192" s="17"/>
      <c r="P192" s="17"/>
      <c r="Q192" s="17"/>
      <c r="R192" s="259"/>
      <c r="S192" s="81"/>
      <c r="T192" s="30"/>
    </row>
    <row r="193" spans="1:20" s="3" customFormat="1" ht="15.75" customHeight="1">
      <c r="A193" s="28"/>
      <c r="B193" s="34" t="s">
        <v>183</v>
      </c>
      <c r="C193" s="62"/>
      <c r="D193" s="119"/>
      <c r="E193" s="161">
        <f t="shared" si="37"/>
        <v>0</v>
      </c>
      <c r="F193" s="130"/>
      <c r="G193" s="158"/>
      <c r="H193" s="19"/>
      <c r="I193" s="19"/>
      <c r="J193" s="19"/>
      <c r="K193" s="159"/>
      <c r="L193" s="140"/>
      <c r="M193" s="17"/>
      <c r="N193" s="18"/>
      <c r="O193" s="17"/>
      <c r="P193" s="17"/>
      <c r="Q193" s="17"/>
      <c r="R193" s="259"/>
      <c r="S193" s="81"/>
      <c r="T193" s="30"/>
    </row>
    <row r="194" spans="1:20" s="1" customFormat="1" ht="15.75" customHeight="1">
      <c r="A194" s="101">
        <v>1</v>
      </c>
      <c r="B194" s="87" t="s">
        <v>283</v>
      </c>
      <c r="C194" s="86" t="s">
        <v>165</v>
      </c>
      <c r="D194" s="116">
        <v>32500</v>
      </c>
      <c r="E194" s="161">
        <f t="shared" si="37"/>
        <v>35295</v>
      </c>
      <c r="F194" s="130">
        <v>35300</v>
      </c>
      <c r="G194" s="150">
        <v>19600</v>
      </c>
      <c r="H194" s="144">
        <v>24000</v>
      </c>
      <c r="I194" s="20">
        <v>28300</v>
      </c>
      <c r="J194" s="143">
        <v>35300</v>
      </c>
      <c r="K194" s="149">
        <v>48900</v>
      </c>
      <c r="L194" s="135"/>
      <c r="M194" s="2">
        <f>F194*0.1</f>
        <v>3530</v>
      </c>
      <c r="N194" s="15"/>
      <c r="O194" s="2"/>
      <c r="P194" s="2">
        <f aca="true" t="shared" si="39" ref="P194:P201">(F194+O194+N194+M194+L194)*0.25</f>
        <v>9707.5</v>
      </c>
      <c r="Q194" s="2">
        <f aca="true" t="shared" si="40" ref="Q194:Q201">F194*0.3</f>
        <v>10590</v>
      </c>
      <c r="R194" s="259">
        <f aca="true" t="shared" si="41" ref="R194:R201">Q194+P194+O194+N194+M194+L194+F194</f>
        <v>59127.5</v>
      </c>
      <c r="S194" s="81"/>
      <c r="T194" s="30"/>
    </row>
    <row r="195" spans="1:20" s="1" customFormat="1" ht="15.75" customHeight="1">
      <c r="A195" s="101">
        <v>2</v>
      </c>
      <c r="B195" s="87" t="s">
        <v>285</v>
      </c>
      <c r="C195" s="86" t="s">
        <v>166</v>
      </c>
      <c r="D195" s="116">
        <v>30000</v>
      </c>
      <c r="E195" s="161">
        <f t="shared" si="37"/>
        <v>32580.000000000004</v>
      </c>
      <c r="F195" s="130">
        <v>32600</v>
      </c>
      <c r="G195" s="150">
        <v>14000</v>
      </c>
      <c r="H195" s="144">
        <v>18000</v>
      </c>
      <c r="I195" s="20">
        <v>19600</v>
      </c>
      <c r="J195" s="144">
        <v>22800</v>
      </c>
      <c r="K195" s="154">
        <v>32600</v>
      </c>
      <c r="L195" s="135"/>
      <c r="M195" s="2"/>
      <c r="N195" s="15"/>
      <c r="O195" s="2">
        <f>F195*0.05</f>
        <v>1630</v>
      </c>
      <c r="P195" s="2">
        <f t="shared" si="39"/>
        <v>8557.5</v>
      </c>
      <c r="Q195" s="2">
        <f t="shared" si="40"/>
        <v>9780</v>
      </c>
      <c r="R195" s="259">
        <f t="shared" si="41"/>
        <v>52567.5</v>
      </c>
      <c r="S195" s="81"/>
      <c r="T195" s="30"/>
    </row>
    <row r="196" spans="1:20" s="1" customFormat="1" ht="24" customHeight="1">
      <c r="A196" s="101">
        <v>3</v>
      </c>
      <c r="B196" s="87" t="s">
        <v>284</v>
      </c>
      <c r="C196" s="86" t="s">
        <v>167</v>
      </c>
      <c r="D196" s="116">
        <f>10500*2</f>
        <v>21000</v>
      </c>
      <c r="E196" s="161">
        <f t="shared" si="37"/>
        <v>22806</v>
      </c>
      <c r="F196" s="130">
        <v>22800</v>
      </c>
      <c r="G196" s="150">
        <v>14000</v>
      </c>
      <c r="H196" s="144">
        <v>18000</v>
      </c>
      <c r="I196" s="20">
        <v>19600</v>
      </c>
      <c r="J196" s="143">
        <v>22800</v>
      </c>
      <c r="K196" s="149">
        <v>32600</v>
      </c>
      <c r="L196" s="135"/>
      <c r="M196" s="2"/>
      <c r="N196" s="15"/>
      <c r="O196" s="2"/>
      <c r="P196" s="2">
        <f t="shared" si="39"/>
        <v>5700</v>
      </c>
      <c r="Q196" s="2">
        <f t="shared" si="40"/>
        <v>6840</v>
      </c>
      <c r="R196" s="259">
        <f t="shared" si="41"/>
        <v>35340</v>
      </c>
      <c r="S196" s="81"/>
      <c r="T196" s="30"/>
    </row>
    <row r="197" spans="1:20" s="1" customFormat="1" ht="26.25" customHeight="1">
      <c r="A197" s="101">
        <v>4</v>
      </c>
      <c r="B197" s="87" t="s">
        <v>472</v>
      </c>
      <c r="C197" s="86" t="s">
        <v>168</v>
      </c>
      <c r="D197" s="116">
        <v>25000</v>
      </c>
      <c r="E197" s="161">
        <f t="shared" si="37"/>
        <v>27150.000000000004</v>
      </c>
      <c r="F197" s="130">
        <v>27200</v>
      </c>
      <c r="G197" s="150">
        <v>14000</v>
      </c>
      <c r="H197" s="144">
        <v>18000</v>
      </c>
      <c r="I197" s="20">
        <v>19600</v>
      </c>
      <c r="J197" s="143">
        <v>27200</v>
      </c>
      <c r="K197" s="149">
        <v>32600</v>
      </c>
      <c r="L197" s="135"/>
      <c r="M197" s="2"/>
      <c r="N197" s="15"/>
      <c r="O197" s="2"/>
      <c r="P197" s="2">
        <f t="shared" si="39"/>
        <v>6800</v>
      </c>
      <c r="Q197" s="2">
        <f t="shared" si="40"/>
        <v>8160</v>
      </c>
      <c r="R197" s="259">
        <f t="shared" si="41"/>
        <v>42160</v>
      </c>
      <c r="S197" s="81"/>
      <c r="T197" s="30"/>
    </row>
    <row r="198" spans="1:20" s="1" customFormat="1" ht="15.75" customHeight="1">
      <c r="A198" s="101">
        <v>5</v>
      </c>
      <c r="B198" s="87" t="s">
        <v>455</v>
      </c>
      <c r="C198" s="86" t="s">
        <v>169</v>
      </c>
      <c r="D198" s="116">
        <v>30000</v>
      </c>
      <c r="E198" s="161">
        <f t="shared" si="37"/>
        <v>32580.000000000004</v>
      </c>
      <c r="F198" s="130">
        <v>32600</v>
      </c>
      <c r="G198" s="150">
        <v>14000</v>
      </c>
      <c r="H198" s="144">
        <v>18000</v>
      </c>
      <c r="I198" s="20">
        <v>19600</v>
      </c>
      <c r="J198" s="144">
        <v>22800</v>
      </c>
      <c r="K198" s="154">
        <v>32600</v>
      </c>
      <c r="L198" s="135"/>
      <c r="M198" s="2"/>
      <c r="N198" s="15"/>
      <c r="O198" s="2"/>
      <c r="P198" s="2">
        <f t="shared" si="39"/>
        <v>8150</v>
      </c>
      <c r="Q198" s="2">
        <f t="shared" si="40"/>
        <v>9780</v>
      </c>
      <c r="R198" s="259">
        <f t="shared" si="41"/>
        <v>50530</v>
      </c>
      <c r="S198" s="81"/>
      <c r="T198" s="30"/>
    </row>
    <row r="199" spans="1:20" s="1" customFormat="1" ht="15.75" customHeight="1">
      <c r="A199" s="101">
        <v>6</v>
      </c>
      <c r="B199" s="87" t="s">
        <v>404</v>
      </c>
      <c r="C199" s="86" t="s">
        <v>242</v>
      </c>
      <c r="D199" s="116">
        <f>10500*2</f>
        <v>21000</v>
      </c>
      <c r="E199" s="161">
        <f t="shared" si="37"/>
        <v>22806</v>
      </c>
      <c r="F199" s="130">
        <v>22800</v>
      </c>
      <c r="G199" s="150">
        <v>14000</v>
      </c>
      <c r="H199" s="144">
        <v>18000</v>
      </c>
      <c r="I199" s="20">
        <v>19600</v>
      </c>
      <c r="J199" s="143">
        <v>22800</v>
      </c>
      <c r="K199" s="149">
        <v>32600</v>
      </c>
      <c r="L199" s="135"/>
      <c r="M199" s="2"/>
      <c r="N199" s="15"/>
      <c r="O199" s="2"/>
      <c r="P199" s="2">
        <f t="shared" si="39"/>
        <v>5700</v>
      </c>
      <c r="Q199" s="2">
        <f t="shared" si="40"/>
        <v>6840</v>
      </c>
      <c r="R199" s="259">
        <f t="shared" si="41"/>
        <v>35340</v>
      </c>
      <c r="S199" s="81"/>
      <c r="T199" s="30"/>
    </row>
    <row r="200" spans="1:20" s="1" customFormat="1" ht="30.75" customHeight="1">
      <c r="A200" s="101">
        <v>7</v>
      </c>
      <c r="C200" s="86" t="s">
        <v>403</v>
      </c>
      <c r="D200" s="116">
        <v>16000</v>
      </c>
      <c r="E200" s="161">
        <f t="shared" si="37"/>
        <v>17376</v>
      </c>
      <c r="F200" s="130">
        <v>17400</v>
      </c>
      <c r="G200" s="150">
        <v>8700</v>
      </c>
      <c r="H200" s="144">
        <v>11000</v>
      </c>
      <c r="I200" s="144">
        <v>13100</v>
      </c>
      <c r="J200" s="143">
        <v>17400</v>
      </c>
      <c r="K200" s="149">
        <v>21800</v>
      </c>
      <c r="L200" s="135"/>
      <c r="M200" s="2"/>
      <c r="N200" s="15"/>
      <c r="O200" s="2"/>
      <c r="P200" s="2">
        <f t="shared" si="39"/>
        <v>4350</v>
      </c>
      <c r="Q200" s="2">
        <f t="shared" si="40"/>
        <v>5220</v>
      </c>
      <c r="R200" s="259">
        <f t="shared" si="41"/>
        <v>26970</v>
      </c>
      <c r="S200" s="239" t="s">
        <v>501</v>
      </c>
      <c r="T200" s="30"/>
    </row>
    <row r="201" spans="1:20" s="1" customFormat="1" ht="15.75" customHeight="1">
      <c r="A201" s="101">
        <v>8</v>
      </c>
      <c r="B201" s="87" t="s">
        <v>446</v>
      </c>
      <c r="C201" s="86" t="s">
        <v>170</v>
      </c>
      <c r="D201" s="116">
        <v>14000</v>
      </c>
      <c r="E201" s="161">
        <f t="shared" si="37"/>
        <v>15204.000000000002</v>
      </c>
      <c r="F201" s="130">
        <v>15300</v>
      </c>
      <c r="G201" s="150">
        <v>8700</v>
      </c>
      <c r="H201" s="144">
        <v>11000</v>
      </c>
      <c r="I201" s="144">
        <v>13100</v>
      </c>
      <c r="J201" s="143">
        <v>15300</v>
      </c>
      <c r="K201" s="149">
        <v>21800</v>
      </c>
      <c r="L201" s="135"/>
      <c r="M201" s="2"/>
      <c r="N201" s="15"/>
      <c r="O201" s="2"/>
      <c r="P201" s="2">
        <f t="shared" si="39"/>
        <v>3825</v>
      </c>
      <c r="Q201" s="2">
        <f t="shared" si="40"/>
        <v>4590</v>
      </c>
      <c r="R201" s="259">
        <f t="shared" si="41"/>
        <v>23715</v>
      </c>
      <c r="S201" s="81"/>
      <c r="T201" s="30"/>
    </row>
    <row r="202" spans="1:20" s="57" customFormat="1" ht="15.75" customHeight="1">
      <c r="A202" s="60">
        <f>A201</f>
        <v>8</v>
      </c>
      <c r="B202" s="69" t="s">
        <v>96</v>
      </c>
      <c r="C202" s="70">
        <v>8</v>
      </c>
      <c r="D202" s="119">
        <f>SUM(D194:D201)</f>
        <v>189500</v>
      </c>
      <c r="E202" s="119">
        <f>SUM(E194:E201)</f>
        <v>205797</v>
      </c>
      <c r="F202" s="119">
        <f>SUM(F194:F201)</f>
        <v>206000</v>
      </c>
      <c r="G202" s="152"/>
      <c r="H202" s="145"/>
      <c r="I202" s="145"/>
      <c r="J202" s="145">
        <f>J200+J199+K198+J197+J196+K195+J194+J201</f>
        <v>206000</v>
      </c>
      <c r="K202" s="153"/>
      <c r="L202" s="137">
        <f aca="true" t="shared" si="42" ref="L202:R202">SUM(L194:L201)</f>
        <v>0</v>
      </c>
      <c r="M202" s="38">
        <f t="shared" si="42"/>
        <v>3530</v>
      </c>
      <c r="N202" s="38">
        <f t="shared" si="42"/>
        <v>0</v>
      </c>
      <c r="O202" s="38">
        <f t="shared" si="42"/>
        <v>1630</v>
      </c>
      <c r="P202" s="38">
        <f t="shared" si="42"/>
        <v>52790</v>
      </c>
      <c r="Q202" s="38">
        <f t="shared" si="42"/>
        <v>61800</v>
      </c>
      <c r="R202" s="260">
        <f t="shared" si="42"/>
        <v>325750</v>
      </c>
      <c r="S202" s="81"/>
      <c r="T202" s="30"/>
    </row>
    <row r="203" spans="1:20" s="1" customFormat="1" ht="15.75" customHeight="1">
      <c r="A203" s="101"/>
      <c r="B203" s="34" t="s">
        <v>185</v>
      </c>
      <c r="C203" s="63"/>
      <c r="D203" s="117"/>
      <c r="E203" s="161">
        <f t="shared" si="37"/>
        <v>0</v>
      </c>
      <c r="F203" s="130"/>
      <c r="G203" s="148"/>
      <c r="H203" s="20"/>
      <c r="I203" s="20"/>
      <c r="J203" s="20"/>
      <c r="K203" s="149"/>
      <c r="L203" s="135"/>
      <c r="M203" s="2"/>
      <c r="N203" s="15"/>
      <c r="O203" s="2"/>
      <c r="P203" s="2"/>
      <c r="Q203" s="2"/>
      <c r="R203" s="259"/>
      <c r="S203" s="81"/>
      <c r="T203" s="30"/>
    </row>
    <row r="204" spans="1:20" s="1" customFormat="1" ht="36" customHeight="1">
      <c r="A204" s="101">
        <v>1</v>
      </c>
      <c r="B204" s="22" t="s">
        <v>109</v>
      </c>
      <c r="C204" s="63" t="s">
        <v>42</v>
      </c>
      <c r="D204" s="117">
        <v>26000</v>
      </c>
      <c r="E204" s="161">
        <f t="shared" si="37"/>
        <v>28236.000000000004</v>
      </c>
      <c r="F204" s="130">
        <v>28300</v>
      </c>
      <c r="G204" s="150">
        <v>19600</v>
      </c>
      <c r="H204" s="144">
        <v>24000</v>
      </c>
      <c r="I204" s="143">
        <v>28300</v>
      </c>
      <c r="J204" s="144">
        <v>35300</v>
      </c>
      <c r="K204" s="151">
        <v>48900</v>
      </c>
      <c r="L204" s="136"/>
      <c r="M204" s="2">
        <f>F204*0.1</f>
        <v>2830</v>
      </c>
      <c r="N204" s="15"/>
      <c r="O204" s="272">
        <f>F204*0.2</f>
        <v>5660</v>
      </c>
      <c r="P204" s="2">
        <f>(F204+O204+N204+M204+L204)*0.25</f>
        <v>9197.5</v>
      </c>
      <c r="Q204" s="2">
        <f>F204*0.3</f>
        <v>8490</v>
      </c>
      <c r="R204" s="259">
        <f>Q204+P204+O204+N204+M204+L204+F204</f>
        <v>54477.5</v>
      </c>
      <c r="S204" s="81" t="s">
        <v>536</v>
      </c>
      <c r="T204" s="30"/>
    </row>
    <row r="205" spans="1:20" s="1" customFormat="1" ht="15.75" customHeight="1">
      <c r="A205" s="101">
        <v>2</v>
      </c>
      <c r="B205" s="22" t="s">
        <v>286</v>
      </c>
      <c r="C205" s="63" t="s">
        <v>89</v>
      </c>
      <c r="D205" s="117">
        <v>20000</v>
      </c>
      <c r="E205" s="161">
        <f t="shared" si="37"/>
        <v>21720</v>
      </c>
      <c r="F205" s="130">
        <v>21800</v>
      </c>
      <c r="G205" s="150">
        <v>8700</v>
      </c>
      <c r="H205" s="144">
        <v>11000</v>
      </c>
      <c r="I205" s="144">
        <v>13100</v>
      </c>
      <c r="J205" s="144">
        <v>15300</v>
      </c>
      <c r="K205" s="154">
        <v>21800</v>
      </c>
      <c r="L205" s="136">
        <f>F205*0.15</f>
        <v>3270</v>
      </c>
      <c r="M205" s="15"/>
      <c r="N205" s="15"/>
      <c r="O205" s="15"/>
      <c r="P205" s="2">
        <f>(F205+O205+N205+M205+L205)*0.25</f>
        <v>6267.5</v>
      </c>
      <c r="Q205" s="2">
        <f>F205*0.3</f>
        <v>6540</v>
      </c>
      <c r="R205" s="259">
        <f>Q205+P205+O205+N205+M205+L205+F205</f>
        <v>37877.5</v>
      </c>
      <c r="S205" s="81"/>
      <c r="T205" s="30"/>
    </row>
    <row r="206" spans="1:20" s="1" customFormat="1" ht="15.75" customHeight="1">
      <c r="A206" s="101">
        <v>3</v>
      </c>
      <c r="B206" s="22" t="s">
        <v>287</v>
      </c>
      <c r="C206" s="63" t="s">
        <v>77</v>
      </c>
      <c r="D206" s="117">
        <v>20000</v>
      </c>
      <c r="E206" s="161">
        <f t="shared" si="37"/>
        <v>21720</v>
      </c>
      <c r="F206" s="130">
        <v>21800</v>
      </c>
      <c r="G206" s="150">
        <v>8700</v>
      </c>
      <c r="H206" s="144">
        <v>11000</v>
      </c>
      <c r="I206" s="144">
        <v>13100</v>
      </c>
      <c r="J206" s="144">
        <v>15300</v>
      </c>
      <c r="K206" s="154">
        <v>21800</v>
      </c>
      <c r="L206" s="136">
        <f>F206*0.2</f>
        <v>4360</v>
      </c>
      <c r="M206" s="15"/>
      <c r="N206" s="15"/>
      <c r="O206" s="15"/>
      <c r="P206" s="2">
        <f>(F206+O206+N206+M206+L206)*0.25</f>
        <v>6540</v>
      </c>
      <c r="Q206" s="2">
        <f>F206*0.3</f>
        <v>6540</v>
      </c>
      <c r="R206" s="259">
        <f>Q206+P206+O206+N206+M206+L206+F206</f>
        <v>39240</v>
      </c>
      <c r="S206" s="81"/>
      <c r="T206" s="30"/>
    </row>
    <row r="207" spans="1:20" s="1" customFormat="1" ht="23.25" customHeight="1">
      <c r="A207" s="101">
        <v>4</v>
      </c>
      <c r="B207" s="22" t="s">
        <v>288</v>
      </c>
      <c r="C207" s="63" t="s">
        <v>213</v>
      </c>
      <c r="D207" s="117">
        <v>20000</v>
      </c>
      <c r="E207" s="161">
        <f t="shared" si="37"/>
        <v>21720</v>
      </c>
      <c r="F207" s="130">
        <v>21800</v>
      </c>
      <c r="G207" s="150">
        <v>8700</v>
      </c>
      <c r="H207" s="144">
        <v>11000</v>
      </c>
      <c r="I207" s="144">
        <v>13100</v>
      </c>
      <c r="J207" s="144">
        <v>15300</v>
      </c>
      <c r="K207" s="154">
        <v>21800</v>
      </c>
      <c r="L207" s="136"/>
      <c r="M207" s="15"/>
      <c r="N207" s="15"/>
      <c r="O207" s="15">
        <f>F207*0.12+F207*0.05</f>
        <v>3706</v>
      </c>
      <c r="P207" s="2">
        <f>(F207+O207+N207+M207+L207)*0.25</f>
        <v>6376.5</v>
      </c>
      <c r="Q207" s="2">
        <f>F207*0.3</f>
        <v>6540</v>
      </c>
      <c r="R207" s="259">
        <f>Q207+P207+O207+N207+M207+L207+F207</f>
        <v>38422.5</v>
      </c>
      <c r="S207" s="81"/>
      <c r="T207" s="30"/>
    </row>
    <row r="208" spans="1:20" s="16" customFormat="1" ht="24" customHeight="1">
      <c r="A208" s="101">
        <v>5</v>
      </c>
      <c r="B208" s="91"/>
      <c r="C208" s="86" t="s">
        <v>186</v>
      </c>
      <c r="D208" s="117">
        <v>10000</v>
      </c>
      <c r="E208" s="161">
        <f t="shared" si="37"/>
        <v>10860</v>
      </c>
      <c r="F208" s="130">
        <v>11000</v>
      </c>
      <c r="G208" s="150">
        <v>8700</v>
      </c>
      <c r="H208" s="143">
        <v>11000</v>
      </c>
      <c r="I208" s="144">
        <v>13100</v>
      </c>
      <c r="J208" s="144">
        <v>15300</v>
      </c>
      <c r="K208" s="151">
        <v>21800</v>
      </c>
      <c r="L208" s="136"/>
      <c r="M208" s="15"/>
      <c r="N208" s="15"/>
      <c r="O208" s="15"/>
      <c r="P208" s="2">
        <f>(F208+O208+N208+M208+L208)*0.25</f>
        <v>2750</v>
      </c>
      <c r="Q208" s="2">
        <f>F208*0.3</f>
        <v>3300</v>
      </c>
      <c r="R208" s="259">
        <f>Q208+P208+O208+N208+M208+L208+F208</f>
        <v>17050</v>
      </c>
      <c r="S208" s="81"/>
      <c r="T208" s="30"/>
    </row>
    <row r="209" spans="1:20" s="57" customFormat="1" ht="15.75" customHeight="1">
      <c r="A209" s="60">
        <f>A208</f>
        <v>5</v>
      </c>
      <c r="B209" s="69" t="s">
        <v>96</v>
      </c>
      <c r="C209" s="70">
        <v>5</v>
      </c>
      <c r="D209" s="119">
        <f>SUM(D204:D208)</f>
        <v>96000</v>
      </c>
      <c r="E209" s="119">
        <f>SUM(E204:E208)</f>
        <v>104256</v>
      </c>
      <c r="F209" s="131">
        <f>SUM(F204:F208)</f>
        <v>104700</v>
      </c>
      <c r="G209" s="152"/>
      <c r="H209" s="145"/>
      <c r="I209" s="145">
        <f>H208+K207+K206+K205+I204</f>
        <v>104700</v>
      </c>
      <c r="J209" s="145"/>
      <c r="K209" s="153"/>
      <c r="L209" s="137">
        <f aca="true" t="shared" si="43" ref="L209:R209">SUM(L204:L208)</f>
        <v>7630</v>
      </c>
      <c r="M209" s="38">
        <f t="shared" si="43"/>
        <v>2830</v>
      </c>
      <c r="N209" s="38">
        <f t="shared" si="43"/>
        <v>0</v>
      </c>
      <c r="O209" s="38">
        <f t="shared" si="43"/>
        <v>9366</v>
      </c>
      <c r="P209" s="38">
        <f t="shared" si="43"/>
        <v>31131.5</v>
      </c>
      <c r="Q209" s="38">
        <f t="shared" si="43"/>
        <v>31410</v>
      </c>
      <c r="R209" s="260">
        <f t="shared" si="43"/>
        <v>187067.5</v>
      </c>
      <c r="S209" s="81"/>
      <c r="T209" s="30"/>
    </row>
    <row r="210" spans="1:20" s="3" customFormat="1" ht="15.75" customHeight="1">
      <c r="A210" s="28"/>
      <c r="B210" s="34"/>
      <c r="C210" s="62"/>
      <c r="D210" s="119"/>
      <c r="E210" s="161">
        <f t="shared" si="37"/>
        <v>0</v>
      </c>
      <c r="F210" s="130"/>
      <c r="G210" s="158"/>
      <c r="H210" s="19"/>
      <c r="I210" s="19"/>
      <c r="J210" s="19"/>
      <c r="K210" s="159"/>
      <c r="L210" s="140"/>
      <c r="M210" s="17"/>
      <c r="N210" s="18"/>
      <c r="O210" s="17"/>
      <c r="P210" s="17"/>
      <c r="Q210" s="17"/>
      <c r="R210" s="259"/>
      <c r="S210" s="81"/>
      <c r="T210" s="30"/>
    </row>
    <row r="211" spans="1:20" s="1" customFormat="1" ht="15.75" customHeight="1">
      <c r="A211" s="101"/>
      <c r="B211" s="34" t="s">
        <v>216</v>
      </c>
      <c r="C211" s="63"/>
      <c r="D211" s="117"/>
      <c r="E211" s="161">
        <f t="shared" si="37"/>
        <v>0</v>
      </c>
      <c r="F211" s="130"/>
      <c r="G211" s="148"/>
      <c r="H211" s="20"/>
      <c r="I211" s="20"/>
      <c r="J211" s="20"/>
      <c r="K211" s="149"/>
      <c r="L211" s="135"/>
      <c r="M211" s="2"/>
      <c r="N211" s="15"/>
      <c r="O211" s="2"/>
      <c r="P211" s="2"/>
      <c r="Q211" s="2"/>
      <c r="R211" s="259"/>
      <c r="S211" s="81"/>
      <c r="T211" s="30"/>
    </row>
    <row r="212" spans="1:20" s="1" customFormat="1" ht="24" customHeight="1">
      <c r="A212" s="101">
        <v>1</v>
      </c>
      <c r="B212" s="22" t="s">
        <v>289</v>
      </c>
      <c r="C212" s="63" t="s">
        <v>27</v>
      </c>
      <c r="D212" s="116">
        <v>30000</v>
      </c>
      <c r="E212" s="161">
        <f t="shared" si="37"/>
        <v>32580.000000000004</v>
      </c>
      <c r="F212" s="130">
        <v>32600</v>
      </c>
      <c r="G212" s="148">
        <v>19600</v>
      </c>
      <c r="H212" s="144">
        <v>24000</v>
      </c>
      <c r="I212" s="20">
        <v>28300</v>
      </c>
      <c r="J212" s="143">
        <v>32600</v>
      </c>
      <c r="K212" s="149">
        <v>48900</v>
      </c>
      <c r="L212" s="135"/>
      <c r="M212" s="2"/>
      <c r="N212" s="272">
        <v>6000</v>
      </c>
      <c r="O212" s="2"/>
      <c r="P212" s="2">
        <f>(F212+O212+N212+M212+L212)*0.25</f>
        <v>9650</v>
      </c>
      <c r="Q212" s="2">
        <f>F212*0.3</f>
        <v>9780</v>
      </c>
      <c r="R212" s="259">
        <f>Q212+P212+O212+N212+M212+L212+F212</f>
        <v>58030</v>
      </c>
      <c r="S212" s="81" t="s">
        <v>551</v>
      </c>
      <c r="T212" s="30"/>
    </row>
    <row r="213" spans="1:20" s="1" customFormat="1" ht="49.5" customHeight="1">
      <c r="A213" s="101">
        <v>2</v>
      </c>
      <c r="B213" s="22" t="s">
        <v>290</v>
      </c>
      <c r="C213" s="63" t="s">
        <v>567</v>
      </c>
      <c r="D213" s="116">
        <f>10500*2</f>
        <v>21000</v>
      </c>
      <c r="E213" s="161">
        <f t="shared" si="37"/>
        <v>22806</v>
      </c>
      <c r="F213" s="130">
        <v>22800</v>
      </c>
      <c r="G213" s="150">
        <v>14000</v>
      </c>
      <c r="H213" s="147">
        <v>18000</v>
      </c>
      <c r="I213" s="144">
        <v>19600</v>
      </c>
      <c r="J213" s="143">
        <v>22800</v>
      </c>
      <c r="K213" s="151">
        <v>32600</v>
      </c>
      <c r="L213" s="135">
        <f>F213*0.05</f>
        <v>1140</v>
      </c>
      <c r="M213" s="2"/>
      <c r="N213" s="15"/>
      <c r="O213" s="2">
        <f>F213*0.05</f>
        <v>1140</v>
      </c>
      <c r="P213" s="2">
        <f>(F213+O213+N213+M213+L213)*0.25</f>
        <v>6270</v>
      </c>
      <c r="Q213" s="2">
        <f>F213*0.3</f>
        <v>6840</v>
      </c>
      <c r="R213" s="259">
        <f>Q213+P213+O213+N213+M213+L213+F213</f>
        <v>38190</v>
      </c>
      <c r="S213" s="81" t="s">
        <v>568</v>
      </c>
      <c r="T213" s="30"/>
    </row>
    <row r="214" spans="1:20" s="1" customFormat="1" ht="25.5" customHeight="1">
      <c r="A214" s="101">
        <v>3</v>
      </c>
      <c r="B214" s="22" t="s">
        <v>405</v>
      </c>
      <c r="C214" s="63" t="s">
        <v>406</v>
      </c>
      <c r="D214" s="116">
        <v>16000</v>
      </c>
      <c r="E214" s="161">
        <f t="shared" si="37"/>
        <v>17376</v>
      </c>
      <c r="F214" s="130">
        <v>17400</v>
      </c>
      <c r="G214" s="150">
        <v>8700</v>
      </c>
      <c r="H214" s="144">
        <v>11000</v>
      </c>
      <c r="I214" s="144">
        <v>13100</v>
      </c>
      <c r="J214" s="143">
        <v>17400</v>
      </c>
      <c r="K214" s="149">
        <v>21800</v>
      </c>
      <c r="L214" s="135"/>
      <c r="M214" s="2"/>
      <c r="N214" s="15"/>
      <c r="O214" s="2">
        <f>F214*0.05</f>
        <v>870</v>
      </c>
      <c r="P214" s="2">
        <f>(F214+O214+N214+M214+L214)*0.25</f>
        <v>4567.5</v>
      </c>
      <c r="Q214" s="2">
        <f>F214*0.3</f>
        <v>5220</v>
      </c>
      <c r="R214" s="259">
        <f>Q214+P214+O214+N214+M214+L214+F214</f>
        <v>28057.5</v>
      </c>
      <c r="S214" s="81"/>
      <c r="T214" s="30"/>
    </row>
    <row r="215" spans="1:20" s="57" customFormat="1" ht="15.75" customHeight="1">
      <c r="A215" s="60">
        <f>A214</f>
        <v>3</v>
      </c>
      <c r="B215" s="69" t="s">
        <v>96</v>
      </c>
      <c r="C215" s="70">
        <v>3</v>
      </c>
      <c r="D215" s="119">
        <f>SUM(D212:D214)</f>
        <v>67000</v>
      </c>
      <c r="E215" s="119">
        <f>SUM(E212:E214)</f>
        <v>72762</v>
      </c>
      <c r="F215" s="131">
        <f>SUM(F212:F214)</f>
        <v>72800</v>
      </c>
      <c r="G215" s="152"/>
      <c r="H215" s="145"/>
      <c r="I215" s="145"/>
      <c r="J215" s="145">
        <f>SUM(J212:J214)</f>
        <v>72800</v>
      </c>
      <c r="K215" s="153"/>
      <c r="L215" s="137">
        <f aca="true" t="shared" si="44" ref="L215:Q215">SUM(L212:L214)</f>
        <v>1140</v>
      </c>
      <c r="M215" s="38">
        <f t="shared" si="44"/>
        <v>0</v>
      </c>
      <c r="N215" s="38">
        <f t="shared" si="44"/>
        <v>6000</v>
      </c>
      <c r="O215" s="38">
        <f t="shared" si="44"/>
        <v>2010</v>
      </c>
      <c r="P215" s="38">
        <f t="shared" si="44"/>
        <v>20487.5</v>
      </c>
      <c r="Q215" s="38">
        <f t="shared" si="44"/>
        <v>21840</v>
      </c>
      <c r="R215" s="260">
        <f>SUM(R212:R214)</f>
        <v>124277.5</v>
      </c>
      <c r="S215" s="81"/>
      <c r="T215" s="30"/>
    </row>
    <row r="216" spans="1:20" s="3" customFormat="1" ht="15.75" customHeight="1">
      <c r="A216" s="28"/>
      <c r="B216" s="34"/>
      <c r="C216" s="62"/>
      <c r="D216" s="119"/>
      <c r="E216" s="161">
        <f t="shared" si="37"/>
        <v>0</v>
      </c>
      <c r="F216" s="130"/>
      <c r="G216" s="158"/>
      <c r="H216" s="19"/>
      <c r="I216" s="19"/>
      <c r="J216" s="19"/>
      <c r="K216" s="159"/>
      <c r="L216" s="140"/>
      <c r="M216" s="17"/>
      <c r="N216" s="18"/>
      <c r="O216" s="17"/>
      <c r="P216" s="17"/>
      <c r="Q216" s="17"/>
      <c r="R216" s="259"/>
      <c r="S216" s="81"/>
      <c r="T216" s="30"/>
    </row>
    <row r="217" spans="1:20" s="1" customFormat="1" ht="15.75" customHeight="1">
      <c r="A217" s="26" t="s">
        <v>187</v>
      </c>
      <c r="B217" s="88"/>
      <c r="C217" s="75"/>
      <c r="D217" s="120"/>
      <c r="E217" s="161">
        <f t="shared" si="37"/>
        <v>0</v>
      </c>
      <c r="F217" s="130"/>
      <c r="G217" s="148"/>
      <c r="H217" s="20"/>
      <c r="I217" s="20"/>
      <c r="J217" s="20"/>
      <c r="K217" s="149"/>
      <c r="L217" s="135"/>
      <c r="M217" s="2"/>
      <c r="N217" s="15"/>
      <c r="O217" s="2"/>
      <c r="P217" s="2"/>
      <c r="Q217" s="2"/>
      <c r="R217" s="259"/>
      <c r="S217" s="81"/>
      <c r="T217" s="30"/>
    </row>
    <row r="218" spans="1:20" s="1" customFormat="1" ht="48.75" customHeight="1">
      <c r="A218" s="28"/>
      <c r="B218" s="81" t="s">
        <v>553</v>
      </c>
      <c r="C218" s="271" t="s">
        <v>592</v>
      </c>
      <c r="D218" s="117">
        <v>18000</v>
      </c>
      <c r="E218" s="161">
        <f t="shared" si="37"/>
        <v>19548</v>
      </c>
      <c r="F218" s="130">
        <v>16300</v>
      </c>
      <c r="G218" s="148"/>
      <c r="H218" s="20"/>
      <c r="I218" s="20"/>
      <c r="J218" s="20"/>
      <c r="K218" s="149"/>
      <c r="L218" s="135"/>
      <c r="M218" s="2"/>
      <c r="N218" s="15"/>
      <c r="O218" s="2"/>
      <c r="P218" s="2"/>
      <c r="Q218" s="2"/>
      <c r="R218" s="259"/>
      <c r="S218" s="81"/>
      <c r="T218" s="30"/>
    </row>
    <row r="219" spans="1:20" s="1" customFormat="1" ht="16.5" customHeight="1">
      <c r="A219" s="28"/>
      <c r="B219" s="89" t="s">
        <v>189</v>
      </c>
      <c r="C219" s="63"/>
      <c r="D219" s="117"/>
      <c r="E219" s="161">
        <f t="shared" si="37"/>
        <v>0</v>
      </c>
      <c r="F219" s="130"/>
      <c r="G219" s="148"/>
      <c r="H219" s="20"/>
      <c r="I219" s="20"/>
      <c r="J219" s="20"/>
      <c r="K219" s="149"/>
      <c r="L219" s="135"/>
      <c r="M219" s="2"/>
      <c r="N219" s="15"/>
      <c r="O219" s="2"/>
      <c r="P219" s="2"/>
      <c r="Q219" s="2"/>
      <c r="R219" s="259"/>
      <c r="S219" s="81"/>
      <c r="T219" s="30"/>
    </row>
    <row r="220" spans="1:20" s="1" customFormat="1" ht="21.75" customHeight="1">
      <c r="A220" s="101">
        <v>1</v>
      </c>
      <c r="B220" s="22" t="s">
        <v>74</v>
      </c>
      <c r="C220" s="63" t="s">
        <v>27</v>
      </c>
      <c r="D220" s="117">
        <v>40000</v>
      </c>
      <c r="E220" s="161">
        <f t="shared" si="37"/>
        <v>43440</v>
      </c>
      <c r="F220" s="130">
        <v>43500</v>
      </c>
      <c r="G220" s="150">
        <v>19600</v>
      </c>
      <c r="H220" s="144">
        <v>24000</v>
      </c>
      <c r="I220" s="20">
        <v>28300</v>
      </c>
      <c r="J220" s="143">
        <v>43500</v>
      </c>
      <c r="K220" s="149">
        <v>48900</v>
      </c>
      <c r="L220" s="135">
        <f>F220*0.2</f>
        <v>8700</v>
      </c>
      <c r="M220" s="2"/>
      <c r="N220" s="15">
        <v>500</v>
      </c>
      <c r="O220" s="2"/>
      <c r="P220" s="2">
        <f>(F220+O220+N220+M220+L220)*0.25</f>
        <v>13175</v>
      </c>
      <c r="Q220" s="2">
        <f>F220*0.3</f>
        <v>13050</v>
      </c>
      <c r="R220" s="259">
        <f>Q220+P220+O220+N220+M220+L220+F220</f>
        <v>78925</v>
      </c>
      <c r="S220" s="81"/>
      <c r="T220" s="30"/>
    </row>
    <row r="221" spans="1:20" s="1" customFormat="1" ht="30" customHeight="1">
      <c r="A221" s="101">
        <v>2</v>
      </c>
      <c r="B221" s="22" t="s">
        <v>291</v>
      </c>
      <c r="C221" s="63" t="s">
        <v>190</v>
      </c>
      <c r="D221" s="117">
        <v>25000</v>
      </c>
      <c r="E221" s="161">
        <f t="shared" si="37"/>
        <v>27150.000000000004</v>
      </c>
      <c r="F221" s="130">
        <v>27200</v>
      </c>
      <c r="G221" s="150">
        <v>14118</v>
      </c>
      <c r="H221" s="144">
        <v>18000</v>
      </c>
      <c r="I221" s="144">
        <v>19600</v>
      </c>
      <c r="J221" s="143">
        <v>27200</v>
      </c>
      <c r="K221" s="149">
        <v>32600</v>
      </c>
      <c r="L221" s="135">
        <f>F221*0.15</f>
        <v>4080</v>
      </c>
      <c r="M221" s="2"/>
      <c r="N221" s="15"/>
      <c r="O221" s="2"/>
      <c r="P221" s="2">
        <f>(F221+O221+N221+M221+L221)*0.25</f>
        <v>7820</v>
      </c>
      <c r="Q221" s="2">
        <f>F221*0.3</f>
        <v>8160</v>
      </c>
      <c r="R221" s="259">
        <f>Q221+P221+O221+N221+M221+L221+F221</f>
        <v>47260</v>
      </c>
      <c r="S221" s="81"/>
      <c r="T221" s="30"/>
    </row>
    <row r="222" spans="1:20" s="1" customFormat="1" ht="30.75" customHeight="1">
      <c r="A222" s="101">
        <v>3</v>
      </c>
      <c r="B222" s="22" t="s">
        <v>569</v>
      </c>
      <c r="C222" s="63" t="s">
        <v>207</v>
      </c>
      <c r="D222" s="117">
        <v>20000</v>
      </c>
      <c r="E222" s="161">
        <f t="shared" si="37"/>
        <v>21720</v>
      </c>
      <c r="F222" s="130">
        <v>21800</v>
      </c>
      <c r="G222" s="150">
        <v>16300</v>
      </c>
      <c r="H222" s="143">
        <v>21800</v>
      </c>
      <c r="I222" s="144">
        <v>27200</v>
      </c>
      <c r="J222" s="144">
        <v>32600</v>
      </c>
      <c r="K222" s="149">
        <v>38000</v>
      </c>
      <c r="L222" s="135"/>
      <c r="M222" s="2"/>
      <c r="N222" s="15">
        <v>4200</v>
      </c>
      <c r="O222" s="2"/>
      <c r="P222" s="2">
        <f>(F222+O222+N222+M222+L222)*0.25</f>
        <v>6500</v>
      </c>
      <c r="Q222" s="2">
        <f>F222*0.3</f>
        <v>6540</v>
      </c>
      <c r="R222" s="259">
        <f>Q222+P222+O222+N222+M222+L222+F222</f>
        <v>39040</v>
      </c>
      <c r="S222" s="81"/>
      <c r="T222" s="30"/>
    </row>
    <row r="223" spans="1:20" s="57" customFormat="1" ht="15.75" customHeight="1">
      <c r="A223" s="60">
        <v>3</v>
      </c>
      <c r="B223" s="69" t="s">
        <v>96</v>
      </c>
      <c r="C223" s="70">
        <v>3</v>
      </c>
      <c r="D223" s="119">
        <f>SUM(D220:D222)</f>
        <v>85000</v>
      </c>
      <c r="E223" s="119">
        <f>SUM(E220:E222)</f>
        <v>92310</v>
      </c>
      <c r="F223" s="131">
        <f>SUM(F220:F222)</f>
        <v>92500</v>
      </c>
      <c r="G223" s="152"/>
      <c r="H223" s="145"/>
      <c r="I223" s="145"/>
      <c r="J223" s="145">
        <f>J220+J221+H222</f>
        <v>92500</v>
      </c>
      <c r="K223" s="153"/>
      <c r="L223" s="137">
        <f aca="true" t="shared" si="45" ref="L223:R223">SUM(L220:L222)</f>
        <v>12780</v>
      </c>
      <c r="M223" s="38">
        <f t="shared" si="45"/>
        <v>0</v>
      </c>
      <c r="N223" s="38">
        <f t="shared" si="45"/>
        <v>4700</v>
      </c>
      <c r="O223" s="38">
        <f t="shared" si="45"/>
        <v>0</v>
      </c>
      <c r="P223" s="38">
        <f t="shared" si="45"/>
        <v>27495</v>
      </c>
      <c r="Q223" s="38">
        <f t="shared" si="45"/>
        <v>27750</v>
      </c>
      <c r="R223" s="260">
        <f t="shared" si="45"/>
        <v>165225</v>
      </c>
      <c r="S223" s="81"/>
      <c r="T223" s="30"/>
    </row>
    <row r="224" spans="1:20" s="4" customFormat="1" ht="15.75" customHeight="1">
      <c r="A224" s="28"/>
      <c r="B224" s="34"/>
      <c r="C224" s="62"/>
      <c r="D224" s="119"/>
      <c r="E224" s="161">
        <f t="shared" si="37"/>
        <v>0</v>
      </c>
      <c r="F224" s="130"/>
      <c r="G224" s="158"/>
      <c r="H224" s="19"/>
      <c r="I224" s="19"/>
      <c r="J224" s="19"/>
      <c r="K224" s="159"/>
      <c r="L224" s="140"/>
      <c r="M224" s="17"/>
      <c r="N224" s="18"/>
      <c r="O224" s="17"/>
      <c r="P224" s="17"/>
      <c r="Q224" s="17"/>
      <c r="R224" s="259"/>
      <c r="S224" s="81"/>
      <c r="T224" s="30"/>
    </row>
    <row r="225" spans="1:20" s="5" customFormat="1" ht="15.75" customHeight="1">
      <c r="A225" s="28"/>
      <c r="B225" s="34" t="s">
        <v>188</v>
      </c>
      <c r="C225" s="62"/>
      <c r="D225" s="119"/>
      <c r="E225" s="161">
        <f t="shared" si="37"/>
        <v>0</v>
      </c>
      <c r="F225" s="130"/>
      <c r="G225" s="148"/>
      <c r="H225" s="20"/>
      <c r="I225" s="20"/>
      <c r="J225" s="20"/>
      <c r="K225" s="149"/>
      <c r="L225" s="135"/>
      <c r="M225" s="2"/>
      <c r="N225" s="15"/>
      <c r="O225" s="2"/>
      <c r="P225" s="2"/>
      <c r="Q225" s="2"/>
      <c r="R225" s="259"/>
      <c r="S225" s="81"/>
      <c r="T225" s="30"/>
    </row>
    <row r="226" spans="1:20" s="1" customFormat="1" ht="15.75" customHeight="1">
      <c r="A226" s="101">
        <v>1</v>
      </c>
      <c r="B226" s="22" t="s">
        <v>250</v>
      </c>
      <c r="C226" s="63" t="s">
        <v>27</v>
      </c>
      <c r="D226" s="116">
        <v>50000</v>
      </c>
      <c r="E226" s="161">
        <f t="shared" si="37"/>
        <v>54300.00000000001</v>
      </c>
      <c r="F226" s="130">
        <v>54300</v>
      </c>
      <c r="G226" s="150">
        <v>27000</v>
      </c>
      <c r="H226" s="144">
        <v>38000</v>
      </c>
      <c r="I226" s="20">
        <v>43400</v>
      </c>
      <c r="J226" s="143">
        <v>54300</v>
      </c>
      <c r="K226" s="151">
        <v>60000</v>
      </c>
      <c r="L226" s="135">
        <f>F226*0.2</f>
        <v>10860</v>
      </c>
      <c r="M226" s="2">
        <f>F226*0.1</f>
        <v>5430</v>
      </c>
      <c r="N226" s="15"/>
      <c r="O226" s="2"/>
      <c r="P226" s="2">
        <f>(F226+O226+N226+M226+L226)*0.25</f>
        <v>17647.5</v>
      </c>
      <c r="Q226" s="2">
        <f>F226*0.3</f>
        <v>16290</v>
      </c>
      <c r="R226" s="259">
        <f>Q226+P226+O226+N226+M226+L226+F226</f>
        <v>104527.5</v>
      </c>
      <c r="S226" s="81"/>
      <c r="T226" s="30"/>
    </row>
    <row r="227" spans="1:20" s="1" customFormat="1" ht="15.75" customHeight="1">
      <c r="A227" s="101">
        <v>2</v>
      </c>
      <c r="B227" s="22" t="s">
        <v>292</v>
      </c>
      <c r="C227" s="63" t="s">
        <v>79</v>
      </c>
      <c r="D227" s="116">
        <v>30000</v>
      </c>
      <c r="E227" s="161">
        <f t="shared" si="37"/>
        <v>32580.000000000004</v>
      </c>
      <c r="F227" s="130">
        <v>32600</v>
      </c>
      <c r="G227" s="148">
        <v>16300</v>
      </c>
      <c r="H227" s="144">
        <v>21800</v>
      </c>
      <c r="I227" s="144">
        <v>27200</v>
      </c>
      <c r="J227" s="143">
        <v>32600</v>
      </c>
      <c r="K227" s="151">
        <v>38000</v>
      </c>
      <c r="L227" s="136"/>
      <c r="M227" s="15"/>
      <c r="N227" s="15"/>
      <c r="O227" s="15"/>
      <c r="P227" s="2">
        <f>(F227+O227+N227+M227+L227)*0.25</f>
        <v>8150</v>
      </c>
      <c r="Q227" s="2">
        <f>F227*0.3</f>
        <v>9780</v>
      </c>
      <c r="R227" s="259">
        <f>Q227+P227+O227+N227+M227+L227+F227</f>
        <v>50530</v>
      </c>
      <c r="S227" s="81"/>
      <c r="T227" s="30"/>
    </row>
    <row r="228" spans="1:20" s="1" customFormat="1" ht="15.75" customHeight="1">
      <c r="A228" s="101">
        <v>3</v>
      </c>
      <c r="B228" s="22" t="s">
        <v>594</v>
      </c>
      <c r="C228" s="63" t="s">
        <v>79</v>
      </c>
      <c r="D228" s="116">
        <v>25000</v>
      </c>
      <c r="E228" s="161">
        <f t="shared" si="37"/>
        <v>27150.000000000004</v>
      </c>
      <c r="F228" s="130">
        <v>27200</v>
      </c>
      <c r="G228" s="148">
        <v>16300</v>
      </c>
      <c r="H228" s="144">
        <v>21800</v>
      </c>
      <c r="I228" s="143">
        <v>27200</v>
      </c>
      <c r="J228" s="147">
        <v>32600</v>
      </c>
      <c r="K228" s="151">
        <v>38000</v>
      </c>
      <c r="L228" s="136"/>
      <c r="M228" s="15"/>
      <c r="N228" s="15"/>
      <c r="O228" s="15"/>
      <c r="P228" s="2">
        <f>(F228+O228+N228+M228+L228)*0.25</f>
        <v>6800</v>
      </c>
      <c r="Q228" s="2">
        <f>F228*0.3</f>
        <v>8160</v>
      </c>
      <c r="R228" s="259">
        <f>Q228+P228+O228+N228+M228+L228+F228</f>
        <v>42160</v>
      </c>
      <c r="S228" s="81"/>
      <c r="T228" s="30"/>
    </row>
    <row r="229" spans="1:20" s="1" customFormat="1" ht="15.75" customHeight="1">
      <c r="A229" s="101">
        <v>4</v>
      </c>
      <c r="B229" s="22" t="s">
        <v>407</v>
      </c>
      <c r="C229" s="63" t="s">
        <v>79</v>
      </c>
      <c r="D229" s="116">
        <v>25000</v>
      </c>
      <c r="E229" s="161">
        <f t="shared" si="37"/>
        <v>27150.000000000004</v>
      </c>
      <c r="F229" s="130">
        <v>27200</v>
      </c>
      <c r="G229" s="148">
        <v>16300</v>
      </c>
      <c r="H229" s="144">
        <v>21800</v>
      </c>
      <c r="I229" s="143">
        <v>27200</v>
      </c>
      <c r="J229" s="147">
        <v>32600</v>
      </c>
      <c r="K229" s="151">
        <v>38000</v>
      </c>
      <c r="L229" s="136"/>
      <c r="M229" s="15"/>
      <c r="N229" s="15"/>
      <c r="O229" s="15"/>
      <c r="P229" s="2">
        <f>(F229+O229+N229+M229+L229)*0.25</f>
        <v>6800</v>
      </c>
      <c r="Q229" s="2">
        <f>F229*0.3</f>
        <v>8160</v>
      </c>
      <c r="R229" s="259">
        <f>Q229+P229+O229+N229+M229+L229+F229</f>
        <v>42160</v>
      </c>
      <c r="S229" s="81"/>
      <c r="T229" s="30"/>
    </row>
    <row r="230" spans="1:20" s="1" customFormat="1" ht="15.75" customHeight="1">
      <c r="A230" s="101">
        <v>5</v>
      </c>
      <c r="B230" s="22" t="s">
        <v>408</v>
      </c>
      <c r="C230" s="63" t="s">
        <v>79</v>
      </c>
      <c r="D230" s="116">
        <v>25000</v>
      </c>
      <c r="E230" s="161">
        <f t="shared" si="37"/>
        <v>27150.000000000004</v>
      </c>
      <c r="F230" s="130">
        <v>27200</v>
      </c>
      <c r="G230" s="148">
        <v>16300</v>
      </c>
      <c r="H230" s="144">
        <v>21800</v>
      </c>
      <c r="I230" s="143">
        <v>27200</v>
      </c>
      <c r="J230" s="147">
        <v>32600</v>
      </c>
      <c r="K230" s="151">
        <v>38000</v>
      </c>
      <c r="L230" s="136"/>
      <c r="M230" s="15"/>
      <c r="N230" s="15"/>
      <c r="O230" s="15"/>
      <c r="P230" s="2">
        <f>(F230+O230+N230+M230+L230)*0.25</f>
        <v>6800</v>
      </c>
      <c r="Q230" s="2">
        <f>F230*0.3</f>
        <v>8160</v>
      </c>
      <c r="R230" s="259">
        <f>Q230+P230+O230+N230+M230+L230+F230</f>
        <v>42160</v>
      </c>
      <c r="S230" s="81"/>
      <c r="T230" s="30"/>
    </row>
    <row r="231" spans="1:20" s="57" customFormat="1" ht="15.75" customHeight="1">
      <c r="A231" s="60">
        <f>A230</f>
        <v>5</v>
      </c>
      <c r="B231" s="69" t="s">
        <v>96</v>
      </c>
      <c r="C231" s="70">
        <v>5</v>
      </c>
      <c r="D231" s="119">
        <f>SUM(D226:D230)</f>
        <v>155000</v>
      </c>
      <c r="E231" s="119">
        <f>SUM(E226:E230)</f>
        <v>168330.00000000003</v>
      </c>
      <c r="F231" s="131">
        <f>SUM(F226:F230)</f>
        <v>168500</v>
      </c>
      <c r="G231" s="152"/>
      <c r="H231" s="145"/>
      <c r="I231" s="145">
        <f>J226+J227+I228+I229+I230</f>
        <v>168500</v>
      </c>
      <c r="J231" s="145"/>
      <c r="K231" s="153"/>
      <c r="L231" s="137">
        <f aca="true" t="shared" si="46" ref="L231:R231">SUM(L226:L230)</f>
        <v>10860</v>
      </c>
      <c r="M231" s="38">
        <f t="shared" si="46"/>
        <v>5430</v>
      </c>
      <c r="N231" s="38">
        <f t="shared" si="46"/>
        <v>0</v>
      </c>
      <c r="O231" s="38">
        <f t="shared" si="46"/>
        <v>0</v>
      </c>
      <c r="P231" s="38">
        <f t="shared" si="46"/>
        <v>46197.5</v>
      </c>
      <c r="Q231" s="38">
        <f t="shared" si="46"/>
        <v>50550</v>
      </c>
      <c r="R231" s="260">
        <f t="shared" si="46"/>
        <v>281537.5</v>
      </c>
      <c r="S231" s="81"/>
      <c r="T231" s="30"/>
    </row>
    <row r="232" spans="1:20" s="11" customFormat="1" ht="15.75" customHeight="1">
      <c r="A232" s="28"/>
      <c r="B232" s="79"/>
      <c r="C232" s="80"/>
      <c r="D232" s="119"/>
      <c r="E232" s="161">
        <f t="shared" si="37"/>
        <v>0</v>
      </c>
      <c r="F232" s="130"/>
      <c r="G232" s="104"/>
      <c r="H232" s="146"/>
      <c r="I232" s="146"/>
      <c r="J232" s="146"/>
      <c r="K232" s="155"/>
      <c r="L232" s="138"/>
      <c r="M232" s="18"/>
      <c r="N232" s="18"/>
      <c r="O232" s="18"/>
      <c r="P232" s="18"/>
      <c r="Q232" s="18"/>
      <c r="R232" s="259"/>
      <c r="S232" s="81"/>
      <c r="T232" s="30"/>
    </row>
    <row r="233" spans="1:20" s="1" customFormat="1" ht="15.75" customHeight="1">
      <c r="A233" s="27"/>
      <c r="B233" s="602" t="s">
        <v>226</v>
      </c>
      <c r="C233" s="602"/>
      <c r="D233" s="121"/>
      <c r="E233" s="161">
        <f t="shared" si="37"/>
        <v>0</v>
      </c>
      <c r="F233" s="130"/>
      <c r="G233" s="148"/>
      <c r="H233" s="20"/>
      <c r="I233" s="20"/>
      <c r="J233" s="20"/>
      <c r="K233" s="149"/>
      <c r="L233" s="135"/>
      <c r="M233" s="2"/>
      <c r="N233" s="15"/>
      <c r="O233" s="2"/>
      <c r="P233" s="2"/>
      <c r="Q233" s="2"/>
      <c r="R233" s="259"/>
      <c r="S233" s="81"/>
      <c r="T233" s="30"/>
    </row>
    <row r="234" spans="1:20" s="1" customFormat="1" ht="20.25" customHeight="1">
      <c r="A234" s="101">
        <v>1</v>
      </c>
      <c r="B234" s="22" t="s">
        <v>345</v>
      </c>
      <c r="C234" s="63" t="s">
        <v>227</v>
      </c>
      <c r="D234" s="117">
        <v>45000</v>
      </c>
      <c r="E234" s="161">
        <f t="shared" si="37"/>
        <v>48870</v>
      </c>
      <c r="F234" s="130">
        <v>48900</v>
      </c>
      <c r="G234" s="150">
        <v>27000</v>
      </c>
      <c r="H234" s="144">
        <v>38000</v>
      </c>
      <c r="I234" s="20">
        <v>43400</v>
      </c>
      <c r="J234" s="143">
        <v>48900</v>
      </c>
      <c r="K234" s="151">
        <v>60000</v>
      </c>
      <c r="L234" s="135"/>
      <c r="M234" s="2"/>
      <c r="N234" s="15"/>
      <c r="O234" s="2"/>
      <c r="P234" s="2">
        <f aca="true" t="shared" si="47" ref="P234:P239">(F234+O234+N234+M234+L234)*0.25</f>
        <v>12225</v>
      </c>
      <c r="Q234" s="2">
        <f aca="true" t="shared" si="48" ref="Q234:Q239">F234*0.3</f>
        <v>14670</v>
      </c>
      <c r="R234" s="259">
        <f aca="true" t="shared" si="49" ref="R234:R239">Q234+P234+O234+N234+M234+L234+F234</f>
        <v>75795</v>
      </c>
      <c r="S234" s="81"/>
      <c r="T234" s="30"/>
    </row>
    <row r="235" spans="1:20" s="1" customFormat="1" ht="29.25" customHeight="1">
      <c r="A235" s="101">
        <v>2</v>
      </c>
      <c r="C235" s="63" t="s">
        <v>228</v>
      </c>
      <c r="D235" s="117">
        <v>25000</v>
      </c>
      <c r="E235" s="161">
        <f t="shared" si="37"/>
        <v>27150.000000000004</v>
      </c>
      <c r="F235" s="130">
        <v>27200</v>
      </c>
      <c r="G235" s="148">
        <v>16300</v>
      </c>
      <c r="H235" s="144">
        <v>21800</v>
      </c>
      <c r="I235" s="143">
        <v>27200</v>
      </c>
      <c r="J235" s="147">
        <v>32600</v>
      </c>
      <c r="K235" s="151">
        <v>38000</v>
      </c>
      <c r="L235" s="135"/>
      <c r="M235" s="2"/>
      <c r="N235" s="15"/>
      <c r="O235" s="2"/>
      <c r="P235" s="2">
        <f t="shared" si="47"/>
        <v>6800</v>
      </c>
      <c r="Q235" s="2">
        <f t="shared" si="48"/>
        <v>8160</v>
      </c>
      <c r="R235" s="259">
        <f t="shared" si="49"/>
        <v>42160</v>
      </c>
      <c r="S235" s="81"/>
      <c r="T235" s="30"/>
    </row>
    <row r="236" spans="1:20" s="1" customFormat="1" ht="29.25" customHeight="1">
      <c r="A236" s="101">
        <v>3</v>
      </c>
      <c r="B236" s="22" t="s">
        <v>409</v>
      </c>
      <c r="C236" s="63" t="s">
        <v>100</v>
      </c>
      <c r="D236" s="117">
        <v>20000</v>
      </c>
      <c r="E236" s="161">
        <f t="shared" si="37"/>
        <v>21720</v>
      </c>
      <c r="F236" s="130">
        <v>21800</v>
      </c>
      <c r="G236" s="148">
        <v>16300</v>
      </c>
      <c r="H236" s="143">
        <v>21800</v>
      </c>
      <c r="I236" s="144">
        <v>27200</v>
      </c>
      <c r="J236" s="147">
        <v>32600</v>
      </c>
      <c r="K236" s="151">
        <v>38000</v>
      </c>
      <c r="L236" s="135"/>
      <c r="M236" s="2"/>
      <c r="N236" s="15"/>
      <c r="O236" s="2"/>
      <c r="P236" s="2">
        <f t="shared" si="47"/>
        <v>5450</v>
      </c>
      <c r="Q236" s="2">
        <f t="shared" si="48"/>
        <v>6540</v>
      </c>
      <c r="R236" s="259">
        <f t="shared" si="49"/>
        <v>33790</v>
      </c>
      <c r="S236" s="81"/>
      <c r="T236" s="30"/>
    </row>
    <row r="237" spans="1:20" s="1" customFormat="1" ht="30.75" customHeight="1">
      <c r="A237" s="101">
        <v>4</v>
      </c>
      <c r="C237" s="63" t="s">
        <v>100</v>
      </c>
      <c r="D237" s="117">
        <v>20000</v>
      </c>
      <c r="E237" s="161">
        <f t="shared" si="37"/>
        <v>21720</v>
      </c>
      <c r="F237" s="130">
        <v>21800</v>
      </c>
      <c r="G237" s="148">
        <v>16300</v>
      </c>
      <c r="H237" s="143">
        <v>21800</v>
      </c>
      <c r="I237" s="144">
        <v>27200</v>
      </c>
      <c r="J237" s="147">
        <v>32600</v>
      </c>
      <c r="K237" s="151">
        <v>38000</v>
      </c>
      <c r="L237" s="135"/>
      <c r="M237" s="2"/>
      <c r="N237" s="15">
        <v>7700</v>
      </c>
      <c r="O237" s="2"/>
      <c r="P237" s="2">
        <f t="shared" si="47"/>
        <v>7375</v>
      </c>
      <c r="Q237" s="2">
        <f t="shared" si="48"/>
        <v>6540</v>
      </c>
      <c r="R237" s="259">
        <f t="shared" si="49"/>
        <v>43415</v>
      </c>
      <c r="S237" s="305"/>
      <c r="T237" s="30"/>
    </row>
    <row r="238" spans="1:20" s="1" customFormat="1" ht="30.75" customHeight="1">
      <c r="A238" s="101">
        <v>5</v>
      </c>
      <c r="B238" s="22" t="s">
        <v>410</v>
      </c>
      <c r="C238" s="63" t="s">
        <v>100</v>
      </c>
      <c r="D238" s="117">
        <v>20000</v>
      </c>
      <c r="E238" s="161">
        <f t="shared" si="37"/>
        <v>21720</v>
      </c>
      <c r="F238" s="130">
        <v>21800</v>
      </c>
      <c r="G238" s="148">
        <v>16300</v>
      </c>
      <c r="H238" s="143">
        <v>21800</v>
      </c>
      <c r="I238" s="144">
        <v>27200</v>
      </c>
      <c r="J238" s="147">
        <v>32600</v>
      </c>
      <c r="K238" s="151">
        <v>38000</v>
      </c>
      <c r="L238" s="135"/>
      <c r="M238" s="2"/>
      <c r="N238" s="15"/>
      <c r="O238" s="2"/>
      <c r="P238" s="2">
        <f t="shared" si="47"/>
        <v>5450</v>
      </c>
      <c r="Q238" s="2">
        <f t="shared" si="48"/>
        <v>6540</v>
      </c>
      <c r="R238" s="259">
        <f t="shared" si="49"/>
        <v>33790</v>
      </c>
      <c r="S238" s="81"/>
      <c r="T238" s="30"/>
    </row>
    <row r="239" spans="1:20" s="1" customFormat="1" ht="30.75" customHeight="1">
      <c r="A239" s="101">
        <v>6</v>
      </c>
      <c r="C239" s="240" t="s">
        <v>522</v>
      </c>
      <c r="D239" s="117">
        <v>15000</v>
      </c>
      <c r="E239" s="161">
        <f t="shared" si="37"/>
        <v>16290.000000000002</v>
      </c>
      <c r="F239" s="130">
        <v>16300</v>
      </c>
      <c r="G239" s="156">
        <v>16300</v>
      </c>
      <c r="H239" s="144">
        <v>21800</v>
      </c>
      <c r="I239" s="144">
        <v>27200</v>
      </c>
      <c r="J239" s="147">
        <v>32600</v>
      </c>
      <c r="K239" s="151">
        <v>38000</v>
      </c>
      <c r="L239" s="135"/>
      <c r="M239" s="2"/>
      <c r="N239" s="15">
        <v>2200</v>
      </c>
      <c r="O239" s="2"/>
      <c r="P239" s="2">
        <f t="shared" si="47"/>
        <v>4625</v>
      </c>
      <c r="Q239" s="2">
        <f t="shared" si="48"/>
        <v>4890</v>
      </c>
      <c r="R239" s="259">
        <f t="shared" si="49"/>
        <v>28015</v>
      </c>
      <c r="S239" s="241" t="s">
        <v>494</v>
      </c>
      <c r="T239" s="30"/>
    </row>
    <row r="240" spans="1:20" s="58" customFormat="1" ht="15.75" customHeight="1">
      <c r="A240" s="102">
        <f>A239</f>
        <v>6</v>
      </c>
      <c r="B240" s="76" t="s">
        <v>96</v>
      </c>
      <c r="C240" s="292">
        <v>5</v>
      </c>
      <c r="D240" s="120">
        <f>SUM(D234:D239)</f>
        <v>145000</v>
      </c>
      <c r="E240" s="120">
        <f>SUM(E234:E239)</f>
        <v>157470</v>
      </c>
      <c r="F240" s="132">
        <f>SUM(F234:F239)</f>
        <v>157800</v>
      </c>
      <c r="G240" s="152"/>
      <c r="H240" s="145">
        <f>H238+H236+I235+J234+H237+G239</f>
        <v>157800</v>
      </c>
      <c r="I240" s="145"/>
      <c r="J240" s="145"/>
      <c r="K240" s="153"/>
      <c r="L240" s="137">
        <f>SUM(L234:L239)</f>
        <v>0</v>
      </c>
      <c r="M240" s="38">
        <f aca="true" t="shared" si="50" ref="M240:R240">SUM(M234:M239)</f>
        <v>0</v>
      </c>
      <c r="N240" s="38">
        <f t="shared" si="50"/>
        <v>9900</v>
      </c>
      <c r="O240" s="38">
        <f t="shared" si="50"/>
        <v>0</v>
      </c>
      <c r="P240" s="38">
        <f t="shared" si="50"/>
        <v>41925</v>
      </c>
      <c r="Q240" s="38">
        <f t="shared" si="50"/>
        <v>47340</v>
      </c>
      <c r="R240" s="260">
        <f t="shared" si="50"/>
        <v>256965</v>
      </c>
      <c r="S240" s="81"/>
      <c r="T240" s="30"/>
    </row>
    <row r="241" spans="1:20" s="11" customFormat="1" ht="15.75" customHeight="1">
      <c r="A241" s="28"/>
      <c r="B241" s="79"/>
      <c r="C241" s="80"/>
      <c r="D241" s="119"/>
      <c r="E241" s="161">
        <f t="shared" si="37"/>
        <v>0</v>
      </c>
      <c r="F241" s="130"/>
      <c r="G241" s="104"/>
      <c r="H241" s="146"/>
      <c r="I241" s="146"/>
      <c r="J241" s="146"/>
      <c r="K241" s="155"/>
      <c r="L241" s="138"/>
      <c r="M241" s="18"/>
      <c r="N241" s="18"/>
      <c r="O241" s="18"/>
      <c r="P241" s="18"/>
      <c r="Q241" s="18"/>
      <c r="R241" s="259"/>
      <c r="S241" s="81"/>
      <c r="T241" s="30"/>
    </row>
    <row r="242" spans="1:20" s="1" customFormat="1" ht="15.75" customHeight="1">
      <c r="A242" s="26" t="s">
        <v>191</v>
      </c>
      <c r="B242" s="88"/>
      <c r="C242" s="75"/>
      <c r="D242" s="120"/>
      <c r="E242" s="161">
        <f t="shared" si="37"/>
        <v>0</v>
      </c>
      <c r="F242" s="130"/>
      <c r="G242" s="148"/>
      <c r="H242" s="20"/>
      <c r="I242" s="20"/>
      <c r="J242" s="20"/>
      <c r="K242" s="149"/>
      <c r="L242" s="135"/>
      <c r="M242" s="2"/>
      <c r="N242" s="15"/>
      <c r="O242" s="2"/>
      <c r="P242" s="2"/>
      <c r="Q242" s="2"/>
      <c r="R242" s="259"/>
      <c r="S242" s="81"/>
      <c r="T242" s="30"/>
    </row>
    <row r="243" spans="1:20" s="1" customFormat="1" ht="15.75" customHeight="1">
      <c r="A243" s="101"/>
      <c r="B243" s="22"/>
      <c r="C243" s="63"/>
      <c r="D243" s="117"/>
      <c r="E243" s="161">
        <f t="shared" si="37"/>
        <v>0</v>
      </c>
      <c r="F243" s="130"/>
      <c r="G243" s="148"/>
      <c r="H243" s="20"/>
      <c r="I243" s="20"/>
      <c r="J243" s="20"/>
      <c r="K243" s="149"/>
      <c r="L243" s="135"/>
      <c r="M243" s="2"/>
      <c r="N243" s="15"/>
      <c r="O243" s="2"/>
      <c r="P243" s="2"/>
      <c r="Q243" s="2"/>
      <c r="R243" s="259"/>
      <c r="S243" s="81"/>
      <c r="T243" s="30"/>
    </row>
    <row r="244" spans="1:20" s="13" customFormat="1" ht="15.75" customHeight="1">
      <c r="A244" s="104"/>
      <c r="B244" s="34" t="s">
        <v>208</v>
      </c>
      <c r="C244" s="90"/>
      <c r="D244" s="120"/>
      <c r="E244" s="161">
        <f t="shared" si="37"/>
        <v>0</v>
      </c>
      <c r="F244" s="130"/>
      <c r="G244" s="158"/>
      <c r="H244" s="19"/>
      <c r="I244" s="19"/>
      <c r="J244" s="19"/>
      <c r="K244" s="159"/>
      <c r="L244" s="141"/>
      <c r="M244" s="19"/>
      <c r="N244" s="146"/>
      <c r="O244" s="17"/>
      <c r="P244" s="19"/>
      <c r="Q244" s="19"/>
      <c r="R244" s="259"/>
      <c r="S244" s="81"/>
      <c r="T244" s="30"/>
    </row>
    <row r="245" spans="1:20" s="1" customFormat="1" ht="15.75" customHeight="1">
      <c r="A245" s="101">
        <v>1</v>
      </c>
      <c r="B245" s="91" t="s">
        <v>336</v>
      </c>
      <c r="C245" s="63" t="s">
        <v>43</v>
      </c>
      <c r="D245" s="116">
        <v>32500</v>
      </c>
      <c r="E245" s="161">
        <f t="shared" si="37"/>
        <v>35295</v>
      </c>
      <c r="F245" s="130">
        <v>35300</v>
      </c>
      <c r="G245" s="150">
        <v>19600</v>
      </c>
      <c r="H245" s="144">
        <v>24000</v>
      </c>
      <c r="I245" s="144">
        <v>28300</v>
      </c>
      <c r="J245" s="143">
        <v>35300</v>
      </c>
      <c r="K245" s="149">
        <v>48900</v>
      </c>
      <c r="L245" s="135"/>
      <c r="M245" s="2">
        <f>F245*0.1</f>
        <v>3530</v>
      </c>
      <c r="N245" s="15"/>
      <c r="O245" s="2"/>
      <c r="P245" s="2">
        <f aca="true" t="shared" si="51" ref="P245:P283">(F245+O245+N245+M245+L245)*0.25</f>
        <v>9707.5</v>
      </c>
      <c r="Q245" s="2">
        <f aca="true" t="shared" si="52" ref="Q245:Q283">F245*0.3</f>
        <v>10590</v>
      </c>
      <c r="R245" s="259">
        <f aca="true" t="shared" si="53" ref="R245:R283">Q245+P245+O245+N245+M245+L245+F245</f>
        <v>59127.5</v>
      </c>
      <c r="S245" s="81"/>
      <c r="T245" s="30"/>
    </row>
    <row r="246" spans="1:20" s="1" customFormat="1" ht="15.75" customHeight="1">
      <c r="A246" s="101">
        <f>A245+1</f>
        <v>2</v>
      </c>
      <c r="B246" s="91" t="s">
        <v>346</v>
      </c>
      <c r="C246" s="63" t="s">
        <v>60</v>
      </c>
      <c r="D246" s="116">
        <v>28000</v>
      </c>
      <c r="E246" s="161">
        <f t="shared" si="37"/>
        <v>30408.000000000004</v>
      </c>
      <c r="F246" s="130">
        <v>30400</v>
      </c>
      <c r="G246" s="150">
        <v>14000</v>
      </c>
      <c r="H246" s="147">
        <v>18000</v>
      </c>
      <c r="I246" s="144">
        <v>19600</v>
      </c>
      <c r="J246" s="143">
        <v>30400</v>
      </c>
      <c r="K246" s="149">
        <v>32600</v>
      </c>
      <c r="L246" s="135"/>
      <c r="M246" s="2"/>
      <c r="N246" s="15"/>
      <c r="O246" s="2"/>
      <c r="P246" s="2">
        <f t="shared" si="51"/>
        <v>7600</v>
      </c>
      <c r="Q246" s="2">
        <f t="shared" si="52"/>
        <v>9120</v>
      </c>
      <c r="R246" s="259">
        <f t="shared" si="53"/>
        <v>47120</v>
      </c>
      <c r="S246" s="81"/>
      <c r="T246" s="30"/>
    </row>
    <row r="247" spans="1:20" s="1" customFormat="1" ht="15.75" customHeight="1">
      <c r="A247" s="101">
        <f aca="true" t="shared" si="54" ref="A247:A281">A246+1</f>
        <v>3</v>
      </c>
      <c r="B247" s="91" t="s">
        <v>293</v>
      </c>
      <c r="C247" s="63" t="s">
        <v>90</v>
      </c>
      <c r="D247" s="116">
        <v>26000</v>
      </c>
      <c r="E247" s="161">
        <f t="shared" si="37"/>
        <v>28236.000000000004</v>
      </c>
      <c r="F247" s="130">
        <v>28300</v>
      </c>
      <c r="G247" s="150">
        <v>14000</v>
      </c>
      <c r="H247" s="147">
        <v>18000</v>
      </c>
      <c r="I247" s="144">
        <v>19600</v>
      </c>
      <c r="J247" s="143">
        <v>28300</v>
      </c>
      <c r="K247" s="149">
        <v>32600</v>
      </c>
      <c r="L247" s="135">
        <f>F247*0.2</f>
        <v>5660</v>
      </c>
      <c r="M247" s="2">
        <f>F247*0.1</f>
        <v>2830</v>
      </c>
      <c r="N247" s="15"/>
      <c r="O247" s="2"/>
      <c r="P247" s="2">
        <f t="shared" si="51"/>
        <v>9197.5</v>
      </c>
      <c r="Q247" s="2">
        <f t="shared" si="52"/>
        <v>8490</v>
      </c>
      <c r="R247" s="259">
        <f t="shared" si="53"/>
        <v>54477.5</v>
      </c>
      <c r="S247" s="81"/>
      <c r="T247" s="30"/>
    </row>
    <row r="248" spans="1:20" s="1" customFormat="1" ht="22.5" customHeight="1">
      <c r="A248" s="101">
        <f t="shared" si="54"/>
        <v>4</v>
      </c>
      <c r="B248" s="91" t="s">
        <v>294</v>
      </c>
      <c r="C248" s="63" t="s">
        <v>90</v>
      </c>
      <c r="D248" s="116">
        <v>26000</v>
      </c>
      <c r="E248" s="161">
        <f t="shared" si="37"/>
        <v>28236.000000000004</v>
      </c>
      <c r="F248" s="130">
        <v>28300</v>
      </c>
      <c r="G248" s="150">
        <v>14000</v>
      </c>
      <c r="H248" s="147">
        <v>18000</v>
      </c>
      <c r="I248" s="144">
        <v>19600</v>
      </c>
      <c r="J248" s="143">
        <v>28300</v>
      </c>
      <c r="K248" s="149">
        <v>32600</v>
      </c>
      <c r="L248" s="135">
        <f aca="true" t="shared" si="55" ref="L248:L253">F248*0.2</f>
        <v>5660</v>
      </c>
      <c r="M248" s="2">
        <f>F248*0.1</f>
        <v>2830</v>
      </c>
      <c r="N248" s="15"/>
      <c r="O248" s="2"/>
      <c r="P248" s="2">
        <f t="shared" si="51"/>
        <v>9197.5</v>
      </c>
      <c r="Q248" s="2">
        <f t="shared" si="52"/>
        <v>8490</v>
      </c>
      <c r="R248" s="259">
        <f t="shared" si="53"/>
        <v>54477.5</v>
      </c>
      <c r="S248" s="81"/>
      <c r="T248" s="30"/>
    </row>
    <row r="249" spans="1:20" s="1" customFormat="1" ht="15.75" customHeight="1">
      <c r="A249" s="101">
        <f t="shared" si="54"/>
        <v>5</v>
      </c>
      <c r="B249" s="91" t="s">
        <v>295</v>
      </c>
      <c r="C249" s="63" t="s">
        <v>44</v>
      </c>
      <c r="D249" s="116">
        <v>16000</v>
      </c>
      <c r="E249" s="161">
        <f aca="true" t="shared" si="56" ref="E249:E318">D249*1.086</f>
        <v>17376</v>
      </c>
      <c r="F249" s="130">
        <v>17400</v>
      </c>
      <c r="G249" s="150">
        <v>8700</v>
      </c>
      <c r="H249" s="147">
        <v>11000</v>
      </c>
      <c r="I249" s="144">
        <v>13100</v>
      </c>
      <c r="J249" s="143">
        <v>17400</v>
      </c>
      <c r="K249" s="149">
        <v>21800</v>
      </c>
      <c r="L249" s="135">
        <f t="shared" si="55"/>
        <v>3480</v>
      </c>
      <c r="M249" s="2"/>
      <c r="N249" s="15">
        <v>2000</v>
      </c>
      <c r="O249" s="2"/>
      <c r="P249" s="2">
        <f t="shared" si="51"/>
        <v>5720</v>
      </c>
      <c r="Q249" s="2">
        <f t="shared" si="52"/>
        <v>5220</v>
      </c>
      <c r="R249" s="259">
        <f t="shared" si="53"/>
        <v>33820</v>
      </c>
      <c r="S249" s="81"/>
      <c r="T249" s="30"/>
    </row>
    <row r="250" spans="1:20" s="1" customFormat="1" ht="22.5" customHeight="1">
      <c r="A250" s="101">
        <f t="shared" si="54"/>
        <v>6</v>
      </c>
      <c r="B250" s="91" t="s">
        <v>304</v>
      </c>
      <c r="C250" s="63" t="s">
        <v>192</v>
      </c>
      <c r="D250" s="116">
        <v>15000</v>
      </c>
      <c r="E250" s="161">
        <f>D250*1.086</f>
        <v>16290.000000000002</v>
      </c>
      <c r="F250" s="130">
        <v>16300</v>
      </c>
      <c r="G250" s="202">
        <v>9800</v>
      </c>
      <c r="H250" s="147">
        <v>12000</v>
      </c>
      <c r="I250" s="144">
        <v>14200</v>
      </c>
      <c r="J250" s="143">
        <v>16300</v>
      </c>
      <c r="K250" s="149">
        <v>23900</v>
      </c>
      <c r="L250" s="135">
        <f>F250*0.2</f>
        <v>3260</v>
      </c>
      <c r="M250" s="2"/>
      <c r="N250" s="15">
        <v>5000</v>
      </c>
      <c r="O250" s="2"/>
      <c r="P250" s="2">
        <f>(F250+O250+N250+M250+L250)*0.25</f>
        <v>6140</v>
      </c>
      <c r="Q250" s="2">
        <f>F250*0.3</f>
        <v>4890</v>
      </c>
      <c r="R250" s="259">
        <f>Q250+P250+O250+N250+M250+L250+F250</f>
        <v>35590</v>
      </c>
      <c r="S250" s="81"/>
      <c r="T250" s="30"/>
    </row>
    <row r="251" spans="1:20" s="1" customFormat="1" ht="15.75" customHeight="1">
      <c r="A251" s="101"/>
      <c r="B251" s="79" t="s">
        <v>570</v>
      </c>
      <c r="C251" s="63"/>
      <c r="D251" s="116"/>
      <c r="E251" s="161"/>
      <c r="F251" s="130"/>
      <c r="G251" s="150"/>
      <c r="H251" s="147"/>
      <c r="I251" s="144"/>
      <c r="J251" s="143"/>
      <c r="K251" s="149"/>
      <c r="L251" s="135"/>
      <c r="M251" s="2"/>
      <c r="N251" s="15"/>
      <c r="O251" s="2"/>
      <c r="P251" s="2"/>
      <c r="Q251" s="2"/>
      <c r="R251" s="259"/>
      <c r="S251" s="81"/>
      <c r="T251" s="30"/>
    </row>
    <row r="252" spans="1:20" s="1" customFormat="1" ht="15.75" customHeight="1">
      <c r="A252" s="101">
        <f>A250+1</f>
        <v>7</v>
      </c>
      <c r="B252" s="91" t="s">
        <v>51</v>
      </c>
      <c r="C252" s="63" t="s">
        <v>45</v>
      </c>
      <c r="D252" s="116">
        <v>20000</v>
      </c>
      <c r="E252" s="161">
        <f t="shared" si="56"/>
        <v>21720</v>
      </c>
      <c r="F252" s="130">
        <v>21800</v>
      </c>
      <c r="G252" s="150">
        <v>11000</v>
      </c>
      <c r="H252" s="147">
        <v>13100</v>
      </c>
      <c r="I252" s="144">
        <v>15300</v>
      </c>
      <c r="J252" s="143">
        <v>21800</v>
      </c>
      <c r="K252" s="149">
        <v>26100</v>
      </c>
      <c r="L252" s="135">
        <f t="shared" si="55"/>
        <v>4360</v>
      </c>
      <c r="M252" s="2"/>
      <c r="N252" s="15"/>
      <c r="O252" s="2"/>
      <c r="P252" s="2">
        <f t="shared" si="51"/>
        <v>6540</v>
      </c>
      <c r="Q252" s="2">
        <f t="shared" si="52"/>
        <v>6540</v>
      </c>
      <c r="R252" s="259">
        <f t="shared" si="53"/>
        <v>39240</v>
      </c>
      <c r="S252" s="81"/>
      <c r="T252" s="30"/>
    </row>
    <row r="253" spans="1:20" s="1" customFormat="1" ht="15.75" customHeight="1">
      <c r="A253" s="101">
        <f t="shared" si="54"/>
        <v>8</v>
      </c>
      <c r="B253" s="91" t="s">
        <v>101</v>
      </c>
      <c r="C253" s="63" t="s">
        <v>69</v>
      </c>
      <c r="D253" s="116">
        <v>17000</v>
      </c>
      <c r="E253" s="161">
        <f t="shared" si="56"/>
        <v>18462</v>
      </c>
      <c r="F253" s="130">
        <v>18500</v>
      </c>
      <c r="G253" s="150">
        <v>9800</v>
      </c>
      <c r="H253" s="147">
        <v>12000</v>
      </c>
      <c r="I253" s="144">
        <v>14200</v>
      </c>
      <c r="J253" s="143">
        <v>18500</v>
      </c>
      <c r="K253" s="149">
        <v>23900</v>
      </c>
      <c r="L253" s="135">
        <f t="shared" si="55"/>
        <v>3700</v>
      </c>
      <c r="M253" s="2"/>
      <c r="N253" s="15"/>
      <c r="O253" s="2">
        <f>F253*0.04</f>
        <v>740</v>
      </c>
      <c r="P253" s="2">
        <f t="shared" si="51"/>
        <v>5735</v>
      </c>
      <c r="Q253" s="2">
        <f t="shared" si="52"/>
        <v>5550</v>
      </c>
      <c r="R253" s="259">
        <f t="shared" si="53"/>
        <v>34225</v>
      </c>
      <c r="S253" s="81"/>
      <c r="T253" s="30"/>
    </row>
    <row r="254" spans="1:20" s="1" customFormat="1" ht="15.75" customHeight="1">
      <c r="A254" s="101">
        <f t="shared" si="54"/>
        <v>9</v>
      </c>
      <c r="B254" s="91" t="s">
        <v>413</v>
      </c>
      <c r="C254" s="63" t="s">
        <v>50</v>
      </c>
      <c r="D254" s="116">
        <v>15000</v>
      </c>
      <c r="E254" s="161">
        <f>D254*1.086</f>
        <v>16290.000000000002</v>
      </c>
      <c r="F254" s="130">
        <v>16300</v>
      </c>
      <c r="G254" s="202">
        <v>9800</v>
      </c>
      <c r="H254" s="147">
        <v>12000</v>
      </c>
      <c r="I254" s="144">
        <v>14200</v>
      </c>
      <c r="J254" s="143">
        <v>16300</v>
      </c>
      <c r="K254" s="149">
        <v>23900</v>
      </c>
      <c r="L254" s="135">
        <f>F254*0.2</f>
        <v>3260</v>
      </c>
      <c r="M254" s="2"/>
      <c r="N254" s="15"/>
      <c r="O254" s="2"/>
      <c r="P254" s="2">
        <f>(F254+O254+N254+M254+L254)*0.25</f>
        <v>4890</v>
      </c>
      <c r="Q254" s="2">
        <f>F254*0.3</f>
        <v>4890</v>
      </c>
      <c r="R254" s="259">
        <f>Q254+P254+O254+N254+M254+L254+F254</f>
        <v>29340</v>
      </c>
      <c r="S254" s="81"/>
      <c r="T254" s="30"/>
    </row>
    <row r="255" spans="1:20" s="1" customFormat="1" ht="15.75" customHeight="1">
      <c r="A255" s="101">
        <f t="shared" si="54"/>
        <v>10</v>
      </c>
      <c r="B255" s="91" t="s">
        <v>68</v>
      </c>
      <c r="C255" s="63" t="s">
        <v>47</v>
      </c>
      <c r="D255" s="116">
        <v>16000</v>
      </c>
      <c r="E255" s="161">
        <f>D255*1.086</f>
        <v>17376</v>
      </c>
      <c r="F255" s="130">
        <v>17400</v>
      </c>
      <c r="G255" s="148">
        <v>8700</v>
      </c>
      <c r="H255" s="147">
        <v>11000</v>
      </c>
      <c r="I255" s="144">
        <v>13100</v>
      </c>
      <c r="J255" s="143">
        <v>17400</v>
      </c>
      <c r="K255" s="151">
        <v>21800</v>
      </c>
      <c r="L255" s="135">
        <f>F255*0.2</f>
        <v>3480</v>
      </c>
      <c r="M255" s="2"/>
      <c r="N255" s="15"/>
      <c r="O255" s="2">
        <f>F255*0.04</f>
        <v>696</v>
      </c>
      <c r="P255" s="2">
        <f>(F255+O255+N255+M255+L255)*0.25</f>
        <v>5394</v>
      </c>
      <c r="Q255" s="2">
        <f>F255*0.3</f>
        <v>5220</v>
      </c>
      <c r="R255" s="259">
        <f>Q255+P255+O255+N255+M255+L255+F255</f>
        <v>32190</v>
      </c>
      <c r="S255" s="81"/>
      <c r="T255" s="30"/>
    </row>
    <row r="256" spans="1:20" s="1" customFormat="1" ht="15.75" customHeight="1">
      <c r="A256" s="101">
        <f t="shared" si="54"/>
        <v>11</v>
      </c>
      <c r="B256" s="91" t="s">
        <v>63</v>
      </c>
      <c r="C256" s="63" t="s">
        <v>47</v>
      </c>
      <c r="D256" s="116">
        <v>16000</v>
      </c>
      <c r="E256" s="161">
        <f>D256*1.086</f>
        <v>17376</v>
      </c>
      <c r="F256" s="130">
        <v>17400</v>
      </c>
      <c r="G256" s="148">
        <v>8700</v>
      </c>
      <c r="H256" s="147">
        <v>11000</v>
      </c>
      <c r="I256" s="144">
        <v>13100</v>
      </c>
      <c r="J256" s="143">
        <v>17400</v>
      </c>
      <c r="K256" s="151">
        <v>21800</v>
      </c>
      <c r="L256" s="135">
        <f>F256*0.15</f>
        <v>2610</v>
      </c>
      <c r="M256" s="2"/>
      <c r="N256" s="15"/>
      <c r="O256" s="2"/>
      <c r="P256" s="2">
        <f>(F256+O256+N256+M256+L256)*0.25</f>
        <v>5002.5</v>
      </c>
      <c r="Q256" s="2">
        <f>F256*0.3</f>
        <v>5220</v>
      </c>
      <c r="R256" s="259">
        <f>Q256+P256+O256+N256+M256+L256+F256</f>
        <v>30232.5</v>
      </c>
      <c r="S256" s="81"/>
      <c r="T256" s="30"/>
    </row>
    <row r="257" spans="1:20" s="1" customFormat="1" ht="15.75" customHeight="1">
      <c r="A257" s="101"/>
      <c r="B257" s="79" t="s">
        <v>571</v>
      </c>
      <c r="C257" s="63"/>
      <c r="D257" s="116"/>
      <c r="E257" s="161"/>
      <c r="F257" s="130"/>
      <c r="G257" s="150"/>
      <c r="H257" s="147"/>
      <c r="I257" s="144"/>
      <c r="J257" s="143"/>
      <c r="K257" s="149"/>
      <c r="L257" s="135"/>
      <c r="M257" s="2"/>
      <c r="N257" s="15"/>
      <c r="O257" s="2"/>
      <c r="P257" s="2"/>
      <c r="Q257" s="2"/>
      <c r="R257" s="259"/>
      <c r="S257" s="81"/>
      <c r="T257" s="30"/>
    </row>
    <row r="258" spans="1:20" s="1" customFormat="1" ht="15.75" customHeight="1">
      <c r="A258" s="101">
        <f>A256+1</f>
        <v>12</v>
      </c>
      <c r="B258" s="91" t="s">
        <v>296</v>
      </c>
      <c r="C258" s="63" t="s">
        <v>45</v>
      </c>
      <c r="D258" s="116">
        <v>20000</v>
      </c>
      <c r="E258" s="161">
        <f t="shared" si="56"/>
        <v>21720</v>
      </c>
      <c r="F258" s="130">
        <v>21800</v>
      </c>
      <c r="G258" s="150">
        <v>11000</v>
      </c>
      <c r="H258" s="147">
        <v>13100</v>
      </c>
      <c r="I258" s="144">
        <v>15300</v>
      </c>
      <c r="J258" s="143">
        <v>21800</v>
      </c>
      <c r="K258" s="149">
        <v>26100</v>
      </c>
      <c r="L258" s="135">
        <f>F258*0.15</f>
        <v>3270</v>
      </c>
      <c r="M258" s="2"/>
      <c r="N258" s="15"/>
      <c r="O258" s="2"/>
      <c r="P258" s="2">
        <f t="shared" si="51"/>
        <v>6267.5</v>
      </c>
      <c r="Q258" s="2">
        <f t="shared" si="52"/>
        <v>6540</v>
      </c>
      <c r="R258" s="259">
        <f t="shared" si="53"/>
        <v>37877.5</v>
      </c>
      <c r="S258" s="81"/>
      <c r="T258" s="30"/>
    </row>
    <row r="259" spans="1:20" s="1" customFormat="1" ht="15.75" customHeight="1">
      <c r="A259" s="101">
        <f t="shared" si="54"/>
        <v>13</v>
      </c>
      <c r="B259" s="91" t="s">
        <v>297</v>
      </c>
      <c r="C259" s="63" t="s">
        <v>61</v>
      </c>
      <c r="D259" s="116">
        <v>18000</v>
      </c>
      <c r="E259" s="161">
        <f t="shared" si="56"/>
        <v>19548</v>
      </c>
      <c r="F259" s="130">
        <v>19600</v>
      </c>
      <c r="G259" s="150">
        <v>9800</v>
      </c>
      <c r="H259" s="147">
        <v>12000</v>
      </c>
      <c r="I259" s="144">
        <v>14200</v>
      </c>
      <c r="J259" s="143">
        <v>19600</v>
      </c>
      <c r="K259" s="149">
        <v>23900</v>
      </c>
      <c r="L259" s="135">
        <f>F259*0.2</f>
        <v>3920</v>
      </c>
      <c r="M259" s="2"/>
      <c r="N259" s="15"/>
      <c r="O259" s="2"/>
      <c r="P259" s="2">
        <f t="shared" si="51"/>
        <v>5880</v>
      </c>
      <c r="Q259" s="2">
        <f t="shared" si="52"/>
        <v>5880</v>
      </c>
      <c r="R259" s="259">
        <f t="shared" si="53"/>
        <v>35280</v>
      </c>
      <c r="S259" s="81"/>
      <c r="T259" s="30"/>
    </row>
    <row r="260" spans="1:20" s="1" customFormat="1" ht="15.75" customHeight="1">
      <c r="A260" s="101">
        <f t="shared" si="54"/>
        <v>14</v>
      </c>
      <c r="B260" s="91" t="s">
        <v>298</v>
      </c>
      <c r="C260" s="63" t="s">
        <v>61</v>
      </c>
      <c r="D260" s="116">
        <v>18000</v>
      </c>
      <c r="E260" s="161">
        <f t="shared" si="56"/>
        <v>19548</v>
      </c>
      <c r="F260" s="130">
        <v>19600</v>
      </c>
      <c r="G260" s="150">
        <v>9800</v>
      </c>
      <c r="H260" s="147">
        <v>12000</v>
      </c>
      <c r="I260" s="144">
        <v>14200</v>
      </c>
      <c r="J260" s="143">
        <v>19600</v>
      </c>
      <c r="K260" s="149">
        <v>23900</v>
      </c>
      <c r="L260" s="135">
        <f>F260*0.2</f>
        <v>3920</v>
      </c>
      <c r="M260" s="2"/>
      <c r="N260" s="15"/>
      <c r="O260" s="2"/>
      <c r="P260" s="2">
        <f t="shared" si="51"/>
        <v>5880</v>
      </c>
      <c r="Q260" s="2">
        <f t="shared" si="52"/>
        <v>5880</v>
      </c>
      <c r="R260" s="259">
        <f t="shared" si="53"/>
        <v>35280</v>
      </c>
      <c r="S260" s="81"/>
      <c r="T260" s="30"/>
    </row>
    <row r="261" spans="1:20" s="1" customFormat="1" ht="15.75" customHeight="1">
      <c r="A261" s="101">
        <f t="shared" si="54"/>
        <v>15</v>
      </c>
      <c r="B261" s="91" t="s">
        <v>299</v>
      </c>
      <c r="C261" s="63" t="s">
        <v>50</v>
      </c>
      <c r="D261" s="116">
        <v>17000</v>
      </c>
      <c r="E261" s="161">
        <f t="shared" si="56"/>
        <v>18462</v>
      </c>
      <c r="F261" s="130">
        <v>18500</v>
      </c>
      <c r="G261" s="150">
        <v>9800</v>
      </c>
      <c r="H261" s="147">
        <v>12000</v>
      </c>
      <c r="I261" s="144">
        <v>14200</v>
      </c>
      <c r="J261" s="143">
        <v>18500</v>
      </c>
      <c r="K261" s="149">
        <v>23900</v>
      </c>
      <c r="L261" s="135">
        <f>F261*0.05</f>
        <v>925</v>
      </c>
      <c r="M261" s="2"/>
      <c r="N261" s="15"/>
      <c r="O261" s="2"/>
      <c r="P261" s="2">
        <f t="shared" si="51"/>
        <v>4856.25</v>
      </c>
      <c r="Q261" s="2">
        <f t="shared" si="52"/>
        <v>5550</v>
      </c>
      <c r="R261" s="259">
        <f t="shared" si="53"/>
        <v>29831.25</v>
      </c>
      <c r="S261" s="81"/>
      <c r="T261" s="30"/>
    </row>
    <row r="262" spans="1:20" s="1" customFormat="1" ht="30" customHeight="1">
      <c r="A262" s="101">
        <f t="shared" si="54"/>
        <v>16</v>
      </c>
      <c r="C262" s="63" t="s">
        <v>46</v>
      </c>
      <c r="D262" s="116">
        <v>15000</v>
      </c>
      <c r="E262" s="161">
        <f t="shared" si="56"/>
        <v>16290.000000000002</v>
      </c>
      <c r="F262" s="130">
        <v>16300</v>
      </c>
      <c r="G262" s="148">
        <v>8700</v>
      </c>
      <c r="H262" s="147">
        <v>11000</v>
      </c>
      <c r="I262" s="144">
        <v>13100</v>
      </c>
      <c r="J262" s="143">
        <v>16300</v>
      </c>
      <c r="K262" s="151">
        <v>21800</v>
      </c>
      <c r="L262" s="135"/>
      <c r="M262" s="2"/>
      <c r="N262" s="15"/>
      <c r="O262" s="2"/>
      <c r="P262" s="2">
        <f t="shared" si="51"/>
        <v>4075</v>
      </c>
      <c r="Q262" s="2">
        <f t="shared" si="52"/>
        <v>4890</v>
      </c>
      <c r="R262" s="259">
        <f t="shared" si="53"/>
        <v>25265</v>
      </c>
      <c r="S262" s="241" t="s">
        <v>495</v>
      </c>
      <c r="T262" s="30"/>
    </row>
    <row r="263" spans="1:20" s="1" customFormat="1" ht="15.75" customHeight="1">
      <c r="A263" s="101">
        <f t="shared" si="54"/>
        <v>17</v>
      </c>
      <c r="B263" s="91" t="s">
        <v>300</v>
      </c>
      <c r="C263" s="63" t="s">
        <v>160</v>
      </c>
      <c r="D263" s="116">
        <v>17000</v>
      </c>
      <c r="E263" s="161">
        <f t="shared" si="56"/>
        <v>18462</v>
      </c>
      <c r="F263" s="130">
        <v>18500</v>
      </c>
      <c r="G263" s="148">
        <v>8700</v>
      </c>
      <c r="H263" s="147">
        <v>11000</v>
      </c>
      <c r="I263" s="144">
        <v>13100</v>
      </c>
      <c r="J263" s="143">
        <v>18500</v>
      </c>
      <c r="K263" s="151">
        <v>21800</v>
      </c>
      <c r="L263" s="135">
        <f>F263*0.2</f>
        <v>3700</v>
      </c>
      <c r="M263" s="2"/>
      <c r="N263" s="15"/>
      <c r="O263" s="2"/>
      <c r="P263" s="2">
        <f t="shared" si="51"/>
        <v>5550</v>
      </c>
      <c r="Q263" s="2">
        <f t="shared" si="52"/>
        <v>5550</v>
      </c>
      <c r="R263" s="259">
        <f t="shared" si="53"/>
        <v>33300</v>
      </c>
      <c r="S263" s="81"/>
      <c r="T263" s="30"/>
    </row>
    <row r="264" spans="1:20" s="1" customFormat="1" ht="25.5" customHeight="1">
      <c r="A264" s="101">
        <f t="shared" si="54"/>
        <v>18</v>
      </c>
      <c r="B264" s="265" t="s">
        <v>512</v>
      </c>
      <c r="C264" s="63" t="s">
        <v>160</v>
      </c>
      <c r="D264" s="116"/>
      <c r="E264" s="161"/>
      <c r="F264" s="130">
        <v>11000</v>
      </c>
      <c r="G264" s="148"/>
      <c r="H264" s="147"/>
      <c r="I264" s="144"/>
      <c r="J264" s="143"/>
      <c r="K264" s="151"/>
      <c r="L264" s="135"/>
      <c r="M264" s="2"/>
      <c r="N264" s="15"/>
      <c r="O264" s="2"/>
      <c r="P264" s="2"/>
      <c r="Q264" s="2">
        <f t="shared" si="52"/>
        <v>3300</v>
      </c>
      <c r="R264" s="259"/>
      <c r="S264" s="242" t="s">
        <v>504</v>
      </c>
      <c r="T264" s="30"/>
    </row>
    <row r="265" spans="1:20" s="1" customFormat="1" ht="15.75" customHeight="1">
      <c r="A265" s="101">
        <f t="shared" si="54"/>
        <v>19</v>
      </c>
      <c r="B265" s="91" t="s">
        <v>348</v>
      </c>
      <c r="C265" s="63" t="s">
        <v>160</v>
      </c>
      <c r="D265" s="116">
        <v>14000</v>
      </c>
      <c r="E265" s="161">
        <f t="shared" si="56"/>
        <v>15204.000000000002</v>
      </c>
      <c r="F265" s="130">
        <v>15300</v>
      </c>
      <c r="G265" s="148">
        <v>8700</v>
      </c>
      <c r="H265" s="147">
        <v>11000</v>
      </c>
      <c r="I265" s="144">
        <v>13100</v>
      </c>
      <c r="J265" s="143">
        <v>15300</v>
      </c>
      <c r="K265" s="151">
        <v>21800</v>
      </c>
      <c r="L265" s="135">
        <f aca="true" t="shared" si="57" ref="L265:L275">F265*0.2</f>
        <v>3060</v>
      </c>
      <c r="M265" s="2"/>
      <c r="N265" s="15"/>
      <c r="O265" s="2"/>
      <c r="P265" s="2">
        <f t="shared" si="51"/>
        <v>4590</v>
      </c>
      <c r="Q265" s="2">
        <f t="shared" si="52"/>
        <v>4590</v>
      </c>
      <c r="R265" s="259">
        <f t="shared" si="53"/>
        <v>27540</v>
      </c>
      <c r="S265" s="81"/>
      <c r="T265" s="30"/>
    </row>
    <row r="266" spans="1:20" s="1" customFormat="1" ht="15.75" customHeight="1">
      <c r="A266" s="101">
        <f t="shared" si="54"/>
        <v>20</v>
      </c>
      <c r="B266" s="91" t="s">
        <v>56</v>
      </c>
      <c r="C266" s="63" t="s">
        <v>48</v>
      </c>
      <c r="D266" s="116">
        <v>14000</v>
      </c>
      <c r="E266" s="161">
        <f t="shared" si="56"/>
        <v>15204.000000000002</v>
      </c>
      <c r="F266" s="130">
        <v>15300</v>
      </c>
      <c r="G266" s="148">
        <v>8700</v>
      </c>
      <c r="H266" s="147">
        <v>11000</v>
      </c>
      <c r="I266" s="144">
        <v>13100</v>
      </c>
      <c r="J266" s="143">
        <v>15300</v>
      </c>
      <c r="K266" s="151">
        <v>21800</v>
      </c>
      <c r="L266" s="135">
        <f t="shared" si="57"/>
        <v>3060</v>
      </c>
      <c r="M266" s="2"/>
      <c r="N266" s="15"/>
      <c r="O266" s="2"/>
      <c r="P266" s="2">
        <f t="shared" si="51"/>
        <v>4590</v>
      </c>
      <c r="Q266" s="2">
        <f t="shared" si="52"/>
        <v>4590</v>
      </c>
      <c r="R266" s="259">
        <f t="shared" si="53"/>
        <v>27540</v>
      </c>
      <c r="S266" s="81"/>
      <c r="T266" s="30"/>
    </row>
    <row r="267" spans="1:20" s="1" customFormat="1" ht="15.75" customHeight="1">
      <c r="A267" s="101">
        <f t="shared" si="54"/>
        <v>21</v>
      </c>
      <c r="B267" s="91" t="s">
        <v>301</v>
      </c>
      <c r="C267" s="63" t="s">
        <v>48</v>
      </c>
      <c r="D267" s="116">
        <v>14000</v>
      </c>
      <c r="E267" s="161">
        <f t="shared" si="56"/>
        <v>15204.000000000002</v>
      </c>
      <c r="F267" s="130">
        <v>15300</v>
      </c>
      <c r="G267" s="148">
        <v>8700</v>
      </c>
      <c r="H267" s="147">
        <v>11000</v>
      </c>
      <c r="I267" s="144">
        <v>13100</v>
      </c>
      <c r="J267" s="143">
        <v>15300</v>
      </c>
      <c r="K267" s="151">
        <v>21800</v>
      </c>
      <c r="L267" s="135">
        <f t="shared" si="57"/>
        <v>3060</v>
      </c>
      <c r="M267" s="2"/>
      <c r="N267" s="15"/>
      <c r="O267" s="2"/>
      <c r="P267" s="2">
        <f t="shared" si="51"/>
        <v>4590</v>
      </c>
      <c r="Q267" s="2">
        <f t="shared" si="52"/>
        <v>4590</v>
      </c>
      <c r="R267" s="259">
        <f t="shared" si="53"/>
        <v>27540</v>
      </c>
      <c r="S267" s="81"/>
      <c r="T267" s="30"/>
    </row>
    <row r="268" spans="1:20" s="1" customFormat="1" ht="15.75" customHeight="1">
      <c r="A268" s="101"/>
      <c r="B268" s="79" t="s">
        <v>572</v>
      </c>
      <c r="C268" s="63"/>
      <c r="D268" s="116"/>
      <c r="E268" s="161"/>
      <c r="F268" s="130"/>
      <c r="G268" s="148"/>
      <c r="H268" s="147"/>
      <c r="I268" s="144"/>
      <c r="J268" s="143"/>
      <c r="K268" s="151"/>
      <c r="L268" s="135"/>
      <c r="M268" s="2"/>
      <c r="N268" s="15"/>
      <c r="O268" s="2"/>
      <c r="P268" s="2"/>
      <c r="Q268" s="2"/>
      <c r="R268" s="259"/>
      <c r="S268" s="81"/>
      <c r="T268" s="30"/>
    </row>
    <row r="269" spans="1:20" s="1" customFormat="1" ht="15.75" customHeight="1">
      <c r="A269" s="101">
        <f>A267+1</f>
        <v>22</v>
      </c>
      <c r="B269" s="91" t="s">
        <v>302</v>
      </c>
      <c r="C269" s="63" t="s">
        <v>45</v>
      </c>
      <c r="D269" s="116">
        <v>20000</v>
      </c>
      <c r="E269" s="161">
        <f t="shared" si="56"/>
        <v>21720</v>
      </c>
      <c r="F269" s="130">
        <v>21800</v>
      </c>
      <c r="G269" s="150">
        <v>11000</v>
      </c>
      <c r="H269" s="144">
        <v>13100</v>
      </c>
      <c r="I269" s="144">
        <v>15300</v>
      </c>
      <c r="J269" s="143">
        <v>21800</v>
      </c>
      <c r="K269" s="151">
        <v>26100</v>
      </c>
      <c r="L269" s="135">
        <f t="shared" si="57"/>
        <v>4360</v>
      </c>
      <c r="M269" s="2"/>
      <c r="N269" s="15"/>
      <c r="O269" s="2"/>
      <c r="P269" s="2">
        <f t="shared" si="51"/>
        <v>6540</v>
      </c>
      <c r="Q269" s="2">
        <f t="shared" si="52"/>
        <v>6540</v>
      </c>
      <c r="R269" s="259">
        <f t="shared" si="53"/>
        <v>39240</v>
      </c>
      <c r="S269" s="81"/>
      <c r="T269" s="30"/>
    </row>
    <row r="270" spans="1:20" s="1" customFormat="1" ht="15.75" customHeight="1">
      <c r="A270" s="101">
        <f t="shared" si="54"/>
        <v>23</v>
      </c>
      <c r="B270" s="91" t="s">
        <v>54</v>
      </c>
      <c r="C270" s="63" t="s">
        <v>52</v>
      </c>
      <c r="D270" s="116">
        <v>14000</v>
      </c>
      <c r="E270" s="161">
        <f t="shared" si="56"/>
        <v>15204.000000000002</v>
      </c>
      <c r="F270" s="130">
        <v>15300</v>
      </c>
      <c r="G270" s="148">
        <v>8700</v>
      </c>
      <c r="H270" s="147">
        <v>11000</v>
      </c>
      <c r="I270" s="144">
        <v>13100</v>
      </c>
      <c r="J270" s="143">
        <v>15300</v>
      </c>
      <c r="K270" s="151">
        <v>21800</v>
      </c>
      <c r="L270" s="135">
        <f t="shared" si="57"/>
        <v>3060</v>
      </c>
      <c r="M270" s="2"/>
      <c r="N270" s="15"/>
      <c r="O270" s="2"/>
      <c r="P270" s="2">
        <f t="shared" si="51"/>
        <v>4590</v>
      </c>
      <c r="Q270" s="2">
        <f t="shared" si="52"/>
        <v>4590</v>
      </c>
      <c r="R270" s="259">
        <f t="shared" si="53"/>
        <v>27540</v>
      </c>
      <c r="S270" s="81"/>
      <c r="T270" s="30"/>
    </row>
    <row r="271" spans="1:20" s="1" customFormat="1" ht="28.5" customHeight="1">
      <c r="A271" s="101">
        <f t="shared" si="54"/>
        <v>24</v>
      </c>
      <c r="B271" s="304" t="s">
        <v>586</v>
      </c>
      <c r="C271" s="63" t="s">
        <v>110</v>
      </c>
      <c r="D271" s="116">
        <v>14000</v>
      </c>
      <c r="E271" s="161">
        <f t="shared" si="56"/>
        <v>15204.000000000002</v>
      </c>
      <c r="F271" s="130">
        <v>15300</v>
      </c>
      <c r="G271" s="148">
        <v>8700</v>
      </c>
      <c r="H271" s="147">
        <v>11000</v>
      </c>
      <c r="I271" s="144">
        <v>13100</v>
      </c>
      <c r="J271" s="143">
        <v>15300</v>
      </c>
      <c r="K271" s="151">
        <v>21800</v>
      </c>
      <c r="L271" s="135">
        <f t="shared" si="57"/>
        <v>3060</v>
      </c>
      <c r="M271" s="2"/>
      <c r="N271" s="15"/>
      <c r="O271" s="2"/>
      <c r="P271" s="2">
        <f t="shared" si="51"/>
        <v>4590</v>
      </c>
      <c r="Q271" s="2">
        <f t="shared" si="52"/>
        <v>4590</v>
      </c>
      <c r="R271" s="259">
        <f t="shared" si="53"/>
        <v>27540</v>
      </c>
      <c r="S271" s="265"/>
      <c r="T271" s="30"/>
    </row>
    <row r="272" spans="1:20" s="1" customFormat="1" ht="28.5" customHeight="1">
      <c r="A272" s="101"/>
      <c r="B272" s="3" t="s">
        <v>573</v>
      </c>
      <c r="C272" s="63"/>
      <c r="D272" s="116"/>
      <c r="E272" s="161"/>
      <c r="F272" s="130"/>
      <c r="G272" s="148"/>
      <c r="H272" s="147"/>
      <c r="I272" s="144"/>
      <c r="J272" s="143"/>
      <c r="K272" s="151"/>
      <c r="L272" s="135"/>
      <c r="M272" s="2"/>
      <c r="N272" s="15"/>
      <c r="O272" s="2"/>
      <c r="P272" s="2"/>
      <c r="Q272" s="2"/>
      <c r="R272" s="259"/>
      <c r="S272" s="265"/>
      <c r="T272" s="30"/>
    </row>
    <row r="273" spans="1:20" s="1" customFormat="1" ht="15.75" customHeight="1">
      <c r="A273" s="101">
        <f>A271+1</f>
        <v>25</v>
      </c>
      <c r="B273" s="91" t="s">
        <v>347</v>
      </c>
      <c r="C273" s="63" t="s">
        <v>381</v>
      </c>
      <c r="D273" s="116">
        <v>16000</v>
      </c>
      <c r="E273" s="161">
        <f t="shared" si="56"/>
        <v>17376</v>
      </c>
      <c r="F273" s="130">
        <v>17400</v>
      </c>
      <c r="G273" s="148">
        <v>8700</v>
      </c>
      <c r="H273" s="147">
        <v>11000</v>
      </c>
      <c r="I273" s="144">
        <v>13100</v>
      </c>
      <c r="J273" s="143">
        <v>17400</v>
      </c>
      <c r="K273" s="151">
        <v>21800</v>
      </c>
      <c r="L273" s="135">
        <f>F273*0.1</f>
        <v>1740</v>
      </c>
      <c r="M273" s="2"/>
      <c r="N273" s="15"/>
      <c r="O273" s="2">
        <f>F273*0.2</f>
        <v>3480</v>
      </c>
      <c r="P273" s="2">
        <f t="shared" si="51"/>
        <v>5655</v>
      </c>
      <c r="Q273" s="2">
        <f t="shared" si="52"/>
        <v>5220</v>
      </c>
      <c r="R273" s="259">
        <f t="shared" si="53"/>
        <v>33495</v>
      </c>
      <c r="S273" s="81"/>
      <c r="T273" s="30"/>
    </row>
    <row r="274" spans="1:20" s="1" customFormat="1" ht="27" customHeight="1">
      <c r="A274" s="101">
        <f t="shared" si="54"/>
        <v>26</v>
      </c>
      <c r="B274" s="91" t="s">
        <v>55</v>
      </c>
      <c r="C274" s="63" t="s">
        <v>53</v>
      </c>
      <c r="D274" s="116">
        <v>20000</v>
      </c>
      <c r="E274" s="161">
        <f t="shared" si="56"/>
        <v>21720</v>
      </c>
      <c r="F274" s="130">
        <v>21800</v>
      </c>
      <c r="G274" s="202">
        <v>9800</v>
      </c>
      <c r="H274" s="147">
        <v>12000</v>
      </c>
      <c r="I274" s="144">
        <v>14200</v>
      </c>
      <c r="J274" s="143">
        <v>21800</v>
      </c>
      <c r="K274" s="149">
        <v>23900</v>
      </c>
      <c r="L274" s="135">
        <f t="shared" si="57"/>
        <v>4360</v>
      </c>
      <c r="M274" s="2"/>
      <c r="N274" s="15"/>
      <c r="O274" s="2">
        <f>F274*0.48</f>
        <v>10464</v>
      </c>
      <c r="P274" s="2">
        <f t="shared" si="51"/>
        <v>9156</v>
      </c>
      <c r="Q274" s="2">
        <f t="shared" si="52"/>
        <v>6540</v>
      </c>
      <c r="R274" s="259">
        <f t="shared" si="53"/>
        <v>52320</v>
      </c>
      <c r="S274" s="296" t="s">
        <v>574</v>
      </c>
      <c r="T274" s="30"/>
    </row>
    <row r="275" spans="1:20" s="1" customFormat="1" ht="15.75" customHeight="1">
      <c r="A275" s="101">
        <f t="shared" si="54"/>
        <v>27</v>
      </c>
      <c r="B275" s="91" t="s">
        <v>59</v>
      </c>
      <c r="C275" s="63" t="s">
        <v>50</v>
      </c>
      <c r="D275" s="116">
        <v>17000</v>
      </c>
      <c r="E275" s="161">
        <f t="shared" si="56"/>
        <v>18462</v>
      </c>
      <c r="F275" s="130">
        <v>18500</v>
      </c>
      <c r="G275" s="202">
        <v>9800</v>
      </c>
      <c r="H275" s="147">
        <v>12000</v>
      </c>
      <c r="I275" s="144">
        <v>14200</v>
      </c>
      <c r="J275" s="143">
        <v>18500</v>
      </c>
      <c r="K275" s="149">
        <v>23900</v>
      </c>
      <c r="L275" s="135">
        <f t="shared" si="57"/>
        <v>3700</v>
      </c>
      <c r="M275" s="2"/>
      <c r="N275" s="15"/>
      <c r="O275" s="2">
        <f>F275*0.48</f>
        <v>8880</v>
      </c>
      <c r="P275" s="2">
        <f t="shared" si="51"/>
        <v>7770</v>
      </c>
      <c r="Q275" s="2">
        <f t="shared" si="52"/>
        <v>5550</v>
      </c>
      <c r="R275" s="259">
        <f t="shared" si="53"/>
        <v>44400</v>
      </c>
      <c r="S275" s="81"/>
      <c r="T275" s="30"/>
    </row>
    <row r="276" spans="1:20" s="1" customFormat="1" ht="15.75" customHeight="1">
      <c r="A276" s="101">
        <f t="shared" si="54"/>
        <v>28</v>
      </c>
      <c r="B276" s="91" t="s">
        <v>303</v>
      </c>
      <c r="C276" s="63" t="s">
        <v>170</v>
      </c>
      <c r="D276" s="116">
        <v>13000</v>
      </c>
      <c r="E276" s="161">
        <f t="shared" si="56"/>
        <v>14118.000000000002</v>
      </c>
      <c r="F276" s="130">
        <v>14200</v>
      </c>
      <c r="G276" s="202">
        <v>9800</v>
      </c>
      <c r="H276" s="147">
        <v>12000</v>
      </c>
      <c r="I276" s="143">
        <v>14200</v>
      </c>
      <c r="J276" s="144">
        <v>18500</v>
      </c>
      <c r="K276" s="149">
        <v>23900</v>
      </c>
      <c r="L276" s="135">
        <f>F276*0.15</f>
        <v>2130</v>
      </c>
      <c r="M276" s="2">
        <f>F276*0.1</f>
        <v>1420</v>
      </c>
      <c r="N276" s="15"/>
      <c r="O276" s="2">
        <f>F276*0.28</f>
        <v>3976.0000000000005</v>
      </c>
      <c r="P276" s="2">
        <f t="shared" si="51"/>
        <v>5431.5</v>
      </c>
      <c r="Q276" s="2">
        <f t="shared" si="52"/>
        <v>4260</v>
      </c>
      <c r="R276" s="259">
        <f t="shared" si="53"/>
        <v>31417.5</v>
      </c>
      <c r="S276" s="81"/>
      <c r="T276" s="30"/>
    </row>
    <row r="277" spans="1:20" s="1" customFormat="1" ht="15.75" customHeight="1">
      <c r="A277" s="101"/>
      <c r="B277" s="79" t="s">
        <v>575</v>
      </c>
      <c r="C277" s="63"/>
      <c r="D277" s="116"/>
      <c r="E277" s="161"/>
      <c r="F277" s="130"/>
      <c r="G277" s="202"/>
      <c r="H277" s="147"/>
      <c r="I277" s="143"/>
      <c r="J277" s="144"/>
      <c r="K277" s="149"/>
      <c r="L277" s="135"/>
      <c r="M277" s="2"/>
      <c r="N277" s="15"/>
      <c r="O277" s="2"/>
      <c r="P277" s="2"/>
      <c r="Q277" s="2"/>
      <c r="R277" s="259"/>
      <c r="S277" s="81"/>
      <c r="T277" s="30"/>
    </row>
    <row r="278" spans="1:20" s="1" customFormat="1" ht="15.75" customHeight="1">
      <c r="A278" s="101">
        <f>A276+1</f>
        <v>29</v>
      </c>
      <c r="B278" s="91" t="s">
        <v>305</v>
      </c>
      <c r="C278" s="63" t="s">
        <v>45</v>
      </c>
      <c r="D278" s="116">
        <v>20000</v>
      </c>
      <c r="E278" s="161">
        <f t="shared" si="56"/>
        <v>21720</v>
      </c>
      <c r="F278" s="130">
        <v>21800</v>
      </c>
      <c r="G278" s="150">
        <v>11000</v>
      </c>
      <c r="H278" s="147">
        <v>13100</v>
      </c>
      <c r="I278" s="144">
        <v>15300</v>
      </c>
      <c r="J278" s="143">
        <v>21800</v>
      </c>
      <c r="K278" s="149">
        <v>26100</v>
      </c>
      <c r="L278" s="135">
        <f aca="true" t="shared" si="58" ref="L278:L283">F278*0.2</f>
        <v>4360</v>
      </c>
      <c r="M278" s="2"/>
      <c r="N278" s="15"/>
      <c r="O278" s="2"/>
      <c r="P278" s="2">
        <f t="shared" si="51"/>
        <v>6540</v>
      </c>
      <c r="Q278" s="2">
        <f t="shared" si="52"/>
        <v>6540</v>
      </c>
      <c r="R278" s="259">
        <f t="shared" si="53"/>
        <v>39240</v>
      </c>
      <c r="S278" s="81"/>
      <c r="T278" s="30"/>
    </row>
    <row r="279" spans="1:20" s="1" customFormat="1" ht="15.75" customHeight="1">
      <c r="A279" s="101">
        <f>A278+1</f>
        <v>30</v>
      </c>
      <c r="B279" s="91" t="s">
        <v>161</v>
      </c>
      <c r="C279" s="63" t="s">
        <v>48</v>
      </c>
      <c r="D279" s="116">
        <v>14000</v>
      </c>
      <c r="E279" s="161">
        <f t="shared" si="56"/>
        <v>15204.000000000002</v>
      </c>
      <c r="F279" s="130">
        <v>15300</v>
      </c>
      <c r="G279" s="150">
        <v>8700</v>
      </c>
      <c r="H279" s="147">
        <v>11000</v>
      </c>
      <c r="I279" s="144">
        <v>13100</v>
      </c>
      <c r="J279" s="143">
        <v>15300</v>
      </c>
      <c r="K279" s="149">
        <v>21800</v>
      </c>
      <c r="L279" s="135">
        <f t="shared" si="58"/>
        <v>3060</v>
      </c>
      <c r="M279" s="2"/>
      <c r="N279" s="15"/>
      <c r="O279" s="2"/>
      <c r="P279" s="2">
        <f t="shared" si="51"/>
        <v>4590</v>
      </c>
      <c r="Q279" s="2">
        <f t="shared" si="52"/>
        <v>4590</v>
      </c>
      <c r="R279" s="259">
        <f t="shared" si="53"/>
        <v>27540</v>
      </c>
      <c r="S279" s="81"/>
      <c r="T279" s="30"/>
    </row>
    <row r="280" spans="1:20" s="1" customFormat="1" ht="15.75" customHeight="1">
      <c r="A280" s="101">
        <f t="shared" si="54"/>
        <v>31</v>
      </c>
      <c r="B280" s="91" t="s">
        <v>306</v>
      </c>
      <c r="C280" s="63" t="s">
        <v>46</v>
      </c>
      <c r="D280" s="116">
        <v>14000</v>
      </c>
      <c r="E280" s="161">
        <f t="shared" si="56"/>
        <v>15204.000000000002</v>
      </c>
      <c r="F280" s="130">
        <v>15300</v>
      </c>
      <c r="G280" s="150">
        <v>8700</v>
      </c>
      <c r="H280" s="147">
        <v>11000</v>
      </c>
      <c r="I280" s="144">
        <v>13100</v>
      </c>
      <c r="J280" s="143">
        <v>15300</v>
      </c>
      <c r="K280" s="149">
        <v>21800</v>
      </c>
      <c r="L280" s="135">
        <f t="shared" si="58"/>
        <v>3060</v>
      </c>
      <c r="M280" s="2"/>
      <c r="N280" s="15"/>
      <c r="O280" s="2"/>
      <c r="P280" s="2">
        <f t="shared" si="51"/>
        <v>4590</v>
      </c>
      <c r="Q280" s="2">
        <f t="shared" si="52"/>
        <v>4590</v>
      </c>
      <c r="R280" s="259">
        <f t="shared" si="53"/>
        <v>27540</v>
      </c>
      <c r="S280" s="81"/>
      <c r="T280" s="30"/>
    </row>
    <row r="281" spans="1:20" s="1" customFormat="1" ht="15.75" customHeight="1">
      <c r="A281" s="101">
        <f t="shared" si="54"/>
        <v>32</v>
      </c>
      <c r="B281" s="91" t="s">
        <v>306</v>
      </c>
      <c r="C281" s="63" t="s">
        <v>160</v>
      </c>
      <c r="D281" s="116">
        <v>14000</v>
      </c>
      <c r="E281" s="161">
        <f t="shared" si="56"/>
        <v>15204.000000000002</v>
      </c>
      <c r="F281" s="130">
        <v>15300</v>
      </c>
      <c r="G281" s="150">
        <v>8700</v>
      </c>
      <c r="H281" s="147">
        <v>11000</v>
      </c>
      <c r="I281" s="144">
        <v>13100</v>
      </c>
      <c r="J281" s="143">
        <v>15300</v>
      </c>
      <c r="K281" s="149">
        <v>21800</v>
      </c>
      <c r="L281" s="135">
        <f>F281*0.2</f>
        <v>3060</v>
      </c>
      <c r="M281" s="2"/>
      <c r="N281" s="15"/>
      <c r="O281" s="2"/>
      <c r="P281" s="2">
        <f t="shared" si="51"/>
        <v>4590</v>
      </c>
      <c r="Q281" s="2">
        <f t="shared" si="52"/>
        <v>4590</v>
      </c>
      <c r="R281" s="259">
        <f t="shared" si="53"/>
        <v>27540</v>
      </c>
      <c r="S281" s="81"/>
      <c r="T281" s="30"/>
    </row>
    <row r="282" spans="1:20" s="1" customFormat="1" ht="15.75" customHeight="1">
      <c r="A282" s="101"/>
      <c r="B282" s="79" t="s">
        <v>576</v>
      </c>
      <c r="C282" s="63"/>
      <c r="D282" s="116"/>
      <c r="E282" s="161"/>
      <c r="F282" s="130"/>
      <c r="G282" s="150"/>
      <c r="H282" s="147"/>
      <c r="I282" s="144"/>
      <c r="J282" s="143"/>
      <c r="K282" s="149"/>
      <c r="L282" s="135"/>
      <c r="M282" s="2"/>
      <c r="N282" s="15"/>
      <c r="O282" s="2"/>
      <c r="P282" s="2"/>
      <c r="Q282" s="2"/>
      <c r="R282" s="259"/>
      <c r="S282" s="81"/>
      <c r="T282" s="30"/>
    </row>
    <row r="283" spans="1:20" s="1" customFormat="1" ht="15.75" customHeight="1">
      <c r="A283" s="101">
        <f>A281+1</f>
        <v>33</v>
      </c>
      <c r="B283" s="91" t="s">
        <v>307</v>
      </c>
      <c r="C283" s="63" t="s">
        <v>49</v>
      </c>
      <c r="D283" s="116">
        <v>14000</v>
      </c>
      <c r="E283" s="161">
        <f t="shared" si="56"/>
        <v>15204.000000000002</v>
      </c>
      <c r="F283" s="130">
        <v>15300</v>
      </c>
      <c r="G283" s="150">
        <v>8700</v>
      </c>
      <c r="H283" s="147">
        <v>11000</v>
      </c>
      <c r="I283" s="144">
        <v>13100</v>
      </c>
      <c r="J283" s="143">
        <v>15300</v>
      </c>
      <c r="K283" s="149">
        <v>21800</v>
      </c>
      <c r="L283" s="135">
        <f t="shared" si="58"/>
        <v>3060</v>
      </c>
      <c r="M283" s="2"/>
      <c r="N283" s="15"/>
      <c r="O283" s="2"/>
      <c r="P283" s="2">
        <f t="shared" si="51"/>
        <v>4590</v>
      </c>
      <c r="Q283" s="2">
        <f t="shared" si="52"/>
        <v>4590</v>
      </c>
      <c r="R283" s="259">
        <f t="shared" si="53"/>
        <v>27540</v>
      </c>
      <c r="S283" s="81"/>
      <c r="T283" s="30"/>
    </row>
    <row r="284" spans="1:20" s="57" customFormat="1" ht="15.75" customHeight="1">
      <c r="A284" s="60">
        <f>A283</f>
        <v>33</v>
      </c>
      <c r="B284" s="69" t="s">
        <v>96</v>
      </c>
      <c r="C284" s="70">
        <v>33</v>
      </c>
      <c r="D284" s="119">
        <f>SUM(D245:D283)</f>
        <v>564500</v>
      </c>
      <c r="E284" s="119">
        <f>SUM(E245:E283)</f>
        <v>613047</v>
      </c>
      <c r="F284" s="131">
        <f>SUM(F245:F283)</f>
        <v>625900</v>
      </c>
      <c r="G284" s="152"/>
      <c r="H284" s="145"/>
      <c r="I284" s="145"/>
      <c r="J284" s="145">
        <f>SUM(J245:J283)+I276-J276</f>
        <v>614900</v>
      </c>
      <c r="K284" s="153"/>
      <c r="L284" s="137">
        <f aca="true" t="shared" si="59" ref="L284:R284">SUM(L245:L283)</f>
        <v>99395</v>
      </c>
      <c r="M284" s="38">
        <f t="shared" si="59"/>
        <v>10610</v>
      </c>
      <c r="N284" s="38">
        <f t="shared" si="59"/>
        <v>7000</v>
      </c>
      <c r="O284" s="38">
        <f t="shared" si="59"/>
        <v>28236</v>
      </c>
      <c r="P284" s="38">
        <f t="shared" si="59"/>
        <v>190035.25</v>
      </c>
      <c r="Q284" s="38">
        <f t="shared" si="59"/>
        <v>187770</v>
      </c>
      <c r="R284" s="260">
        <f t="shared" si="59"/>
        <v>1134646.25</v>
      </c>
      <c r="S284" s="81"/>
      <c r="T284" s="30"/>
    </row>
    <row r="285" spans="1:20" s="1" customFormat="1" ht="15.75" customHeight="1">
      <c r="A285" s="101"/>
      <c r="B285" s="22"/>
      <c r="C285" s="63"/>
      <c r="D285" s="117"/>
      <c r="E285" s="161">
        <f t="shared" si="56"/>
        <v>0</v>
      </c>
      <c r="F285" s="130"/>
      <c r="G285" s="148"/>
      <c r="H285" s="20"/>
      <c r="I285" s="20"/>
      <c r="J285" s="20"/>
      <c r="K285" s="149"/>
      <c r="L285" s="135"/>
      <c r="M285" s="2"/>
      <c r="N285" s="15"/>
      <c r="O285" s="2"/>
      <c r="P285" s="2"/>
      <c r="Q285" s="2"/>
      <c r="R285" s="259"/>
      <c r="S285" s="81"/>
      <c r="T285" s="30"/>
    </row>
    <row r="286" spans="1:20" s="1" customFormat="1" ht="15.75" customHeight="1">
      <c r="A286" s="101"/>
      <c r="B286" s="34" t="s">
        <v>193</v>
      </c>
      <c r="C286" s="63"/>
      <c r="D286" s="117"/>
      <c r="E286" s="161">
        <f t="shared" si="56"/>
        <v>0</v>
      </c>
      <c r="F286" s="130"/>
      <c r="G286" s="148"/>
      <c r="H286" s="20"/>
      <c r="I286" s="20"/>
      <c r="J286" s="20"/>
      <c r="K286" s="149"/>
      <c r="L286" s="135"/>
      <c r="M286" s="2"/>
      <c r="N286" s="15"/>
      <c r="O286" s="2"/>
      <c r="P286" s="2"/>
      <c r="Q286" s="2"/>
      <c r="R286" s="259"/>
      <c r="S286" s="81"/>
      <c r="T286" s="30"/>
    </row>
    <row r="287" spans="1:20" s="1" customFormat="1" ht="36" customHeight="1">
      <c r="A287" s="101">
        <v>1</v>
      </c>
      <c r="B287" s="22" t="s">
        <v>507</v>
      </c>
      <c r="C287" s="63" t="s">
        <v>27</v>
      </c>
      <c r="D287" s="117"/>
      <c r="E287" s="161"/>
      <c r="F287" s="130">
        <v>35300</v>
      </c>
      <c r="G287" s="148"/>
      <c r="H287" s="144"/>
      <c r="I287" s="144"/>
      <c r="J287" s="143"/>
      <c r="K287" s="149"/>
      <c r="L287" s="135">
        <f>F287*0.1</f>
        <v>3530</v>
      </c>
      <c r="M287" s="2"/>
      <c r="N287" s="15"/>
      <c r="O287" s="2"/>
      <c r="P287" s="2"/>
      <c r="Q287" s="2"/>
      <c r="R287" s="259"/>
      <c r="S287" s="81" t="s">
        <v>577</v>
      </c>
      <c r="T287" s="30"/>
    </row>
    <row r="288" spans="1:20" s="1" customFormat="1" ht="15.75" customHeight="1">
      <c r="A288" s="101">
        <v>2</v>
      </c>
      <c r="B288" s="22" t="s">
        <v>411</v>
      </c>
      <c r="C288" s="63" t="s">
        <v>412</v>
      </c>
      <c r="D288" s="117">
        <v>21000</v>
      </c>
      <c r="E288" s="161">
        <f t="shared" si="56"/>
        <v>22806</v>
      </c>
      <c r="F288" s="130">
        <v>22800</v>
      </c>
      <c r="G288" s="150">
        <v>14000</v>
      </c>
      <c r="H288" s="147">
        <v>18000</v>
      </c>
      <c r="I288" s="144">
        <v>19600</v>
      </c>
      <c r="J288" s="143">
        <v>22800</v>
      </c>
      <c r="K288" s="149">
        <v>32600</v>
      </c>
      <c r="L288" s="135"/>
      <c r="M288" s="2"/>
      <c r="N288" s="15"/>
      <c r="O288" s="2"/>
      <c r="P288" s="2">
        <f>(F288+O288+N288+M288+L288)*0.25</f>
        <v>5700</v>
      </c>
      <c r="Q288" s="2">
        <f>F288*0.3</f>
        <v>6840</v>
      </c>
      <c r="R288" s="259">
        <f>Q288+P288+O288+N288+M288+L288+F288</f>
        <v>35340</v>
      </c>
      <c r="S288" s="81"/>
      <c r="T288" s="30"/>
    </row>
    <row r="289" spans="1:20" s="1" customFormat="1" ht="15.75" customHeight="1">
      <c r="A289" s="101">
        <v>3</v>
      </c>
      <c r="B289" s="22" t="s">
        <v>349</v>
      </c>
      <c r="C289" s="63" t="s">
        <v>350</v>
      </c>
      <c r="D289" s="117">
        <v>14000</v>
      </c>
      <c r="E289" s="161">
        <f t="shared" si="56"/>
        <v>15204.000000000002</v>
      </c>
      <c r="F289" s="130">
        <v>15300</v>
      </c>
      <c r="G289" s="150">
        <v>11000</v>
      </c>
      <c r="H289" s="147">
        <v>13100</v>
      </c>
      <c r="I289" s="143">
        <v>15300</v>
      </c>
      <c r="J289" s="147">
        <v>21800</v>
      </c>
      <c r="K289" s="149">
        <v>26100</v>
      </c>
      <c r="L289" s="135">
        <f>F289*0.2</f>
        <v>3060</v>
      </c>
      <c r="M289" s="2"/>
      <c r="N289" s="15"/>
      <c r="O289" s="2"/>
      <c r="P289" s="2">
        <f>(F289+O289+N289+M289+L289)*0.25</f>
        <v>4590</v>
      </c>
      <c r="Q289" s="2">
        <f>F289*0.3</f>
        <v>4590</v>
      </c>
      <c r="R289" s="259">
        <f>Q289+P289+O289+N289+M289+L289+F289</f>
        <v>27540</v>
      </c>
      <c r="S289" s="81"/>
      <c r="T289" s="30"/>
    </row>
    <row r="290" spans="1:20" s="16" customFormat="1" ht="36" customHeight="1">
      <c r="A290" s="101">
        <v>4</v>
      </c>
      <c r="B290" s="265"/>
      <c r="C290" s="240" t="s">
        <v>525</v>
      </c>
      <c r="D290" s="117">
        <v>14000</v>
      </c>
      <c r="E290" s="161">
        <f t="shared" si="56"/>
        <v>15204.000000000002</v>
      </c>
      <c r="F290" s="130">
        <v>15300</v>
      </c>
      <c r="G290" s="150">
        <v>11000</v>
      </c>
      <c r="H290" s="147">
        <v>13100</v>
      </c>
      <c r="I290" s="143">
        <v>15300</v>
      </c>
      <c r="J290" s="147">
        <v>21800</v>
      </c>
      <c r="K290" s="149">
        <v>26100</v>
      </c>
      <c r="L290" s="135">
        <f>F290*0.2</f>
        <v>3060</v>
      </c>
      <c r="M290" s="15"/>
      <c r="N290" s="15"/>
      <c r="O290" s="15"/>
      <c r="P290" s="2">
        <f>(F290+O290+N290+M290+L290)*0.25</f>
        <v>4590</v>
      </c>
      <c r="Q290" s="2">
        <f>F290*0.3</f>
        <v>4590</v>
      </c>
      <c r="R290" s="259">
        <f>Q290+P290+O290+N290+M290+L290+F290</f>
        <v>27540</v>
      </c>
      <c r="S290" s="241" t="s">
        <v>496</v>
      </c>
      <c r="T290" s="30"/>
    </row>
    <row r="291" spans="1:20" s="57" customFormat="1" ht="15.75" customHeight="1">
      <c r="A291" s="60">
        <f>A290</f>
        <v>4</v>
      </c>
      <c r="B291" s="69" t="s">
        <v>96</v>
      </c>
      <c r="C291" s="70">
        <v>3</v>
      </c>
      <c r="D291" s="119">
        <f>SUM(D287:D290)</f>
        <v>49000</v>
      </c>
      <c r="E291" s="119">
        <f>SUM(E287:E290)</f>
        <v>53214</v>
      </c>
      <c r="F291" s="131">
        <f>SUM(F287:F290)</f>
        <v>88700</v>
      </c>
      <c r="G291" s="152"/>
      <c r="H291" s="145"/>
      <c r="I291" s="145"/>
      <c r="J291" s="145" t="e">
        <f>#REF!+J288+I289+I290</f>
        <v>#REF!</v>
      </c>
      <c r="K291" s="153"/>
      <c r="L291" s="137">
        <f aca="true" t="shared" si="60" ref="L291:R291">SUM(L287:L290)</f>
        <v>9650</v>
      </c>
      <c r="M291" s="38">
        <f t="shared" si="60"/>
        <v>0</v>
      </c>
      <c r="N291" s="38">
        <f t="shared" si="60"/>
        <v>0</v>
      </c>
      <c r="O291" s="38">
        <f t="shared" si="60"/>
        <v>0</v>
      </c>
      <c r="P291" s="38">
        <f t="shared" si="60"/>
        <v>14880</v>
      </c>
      <c r="Q291" s="38">
        <f t="shared" si="60"/>
        <v>16020</v>
      </c>
      <c r="R291" s="260">
        <f t="shared" si="60"/>
        <v>90420</v>
      </c>
      <c r="S291" s="81"/>
      <c r="T291" s="30"/>
    </row>
    <row r="292" spans="1:20" s="1" customFormat="1" ht="15.75" customHeight="1">
      <c r="A292" s="101"/>
      <c r="B292" s="22"/>
      <c r="C292" s="63"/>
      <c r="D292" s="117"/>
      <c r="E292" s="161">
        <f t="shared" si="56"/>
        <v>0</v>
      </c>
      <c r="F292" s="130"/>
      <c r="G292" s="148"/>
      <c r="H292" s="20"/>
      <c r="I292" s="20"/>
      <c r="J292" s="20"/>
      <c r="K292" s="149"/>
      <c r="L292" s="135"/>
      <c r="M292" s="2"/>
      <c r="N292" s="15"/>
      <c r="O292" s="2"/>
      <c r="P292" s="2"/>
      <c r="Q292" s="2"/>
      <c r="R292" s="259"/>
      <c r="S292" s="81"/>
      <c r="T292" s="30"/>
    </row>
    <row r="293" spans="1:20" s="1" customFormat="1" ht="15.75" customHeight="1">
      <c r="A293" s="101"/>
      <c r="B293" s="34" t="s">
        <v>180</v>
      </c>
      <c r="C293" s="63"/>
      <c r="D293" s="117"/>
      <c r="E293" s="161">
        <f t="shared" si="56"/>
        <v>0</v>
      </c>
      <c r="F293" s="130"/>
      <c r="G293" s="148"/>
      <c r="H293" s="20"/>
      <c r="I293" s="20"/>
      <c r="J293" s="20"/>
      <c r="K293" s="149"/>
      <c r="L293" s="135"/>
      <c r="M293" s="2"/>
      <c r="N293" s="15"/>
      <c r="O293" s="2"/>
      <c r="P293" s="2"/>
      <c r="Q293" s="2"/>
      <c r="R293" s="259"/>
      <c r="S293" s="81"/>
      <c r="T293" s="30"/>
    </row>
    <row r="294" spans="1:20" s="1" customFormat="1" ht="27.75" customHeight="1">
      <c r="A294" s="101">
        <v>1</v>
      </c>
      <c r="B294" s="22" t="s">
        <v>147</v>
      </c>
      <c r="C294" s="63" t="s">
        <v>214</v>
      </c>
      <c r="D294" s="117">
        <v>21000</v>
      </c>
      <c r="E294" s="161">
        <f t="shared" si="56"/>
        <v>22806</v>
      </c>
      <c r="F294" s="130">
        <v>22800</v>
      </c>
      <c r="G294" s="150">
        <v>14000</v>
      </c>
      <c r="H294" s="147">
        <v>18000</v>
      </c>
      <c r="I294" s="144">
        <v>19600</v>
      </c>
      <c r="J294" s="143">
        <v>22800</v>
      </c>
      <c r="K294" s="149">
        <v>32600</v>
      </c>
      <c r="L294" s="136">
        <f>F294*0.2</f>
        <v>4560</v>
      </c>
      <c r="M294" s="2">
        <f>F294*0.1</f>
        <v>2280</v>
      </c>
      <c r="N294" s="15"/>
      <c r="O294" s="2">
        <f>F294*0.48+F294*0.05</f>
        <v>12084</v>
      </c>
      <c r="P294" s="2">
        <f aca="true" t="shared" si="61" ref="P294:P301">(F294+O294+N294+M294+L294)*0.25</f>
        <v>10431</v>
      </c>
      <c r="Q294" s="2">
        <f aca="true" t="shared" si="62" ref="Q294:Q301">F294*0.3</f>
        <v>6840</v>
      </c>
      <c r="R294" s="259">
        <f aca="true" t="shared" si="63" ref="R294:R301">Q294+P294+O294+N294+M294+L294+F294</f>
        <v>58995</v>
      </c>
      <c r="S294" s="81"/>
      <c r="T294" s="30"/>
    </row>
    <row r="295" spans="1:20" s="1" customFormat="1" ht="26.25" customHeight="1">
      <c r="A295" s="101">
        <v>2</v>
      </c>
      <c r="B295" s="22" t="s">
        <v>148</v>
      </c>
      <c r="C295" s="63" t="s">
        <v>212</v>
      </c>
      <c r="D295" s="117">
        <v>16000</v>
      </c>
      <c r="E295" s="161">
        <f t="shared" si="56"/>
        <v>17376</v>
      </c>
      <c r="F295" s="130">
        <v>17400</v>
      </c>
      <c r="G295" s="150">
        <v>11000</v>
      </c>
      <c r="H295" s="147">
        <v>13100</v>
      </c>
      <c r="I295" s="144">
        <v>15300</v>
      </c>
      <c r="J295" s="143">
        <v>17400</v>
      </c>
      <c r="K295" s="149">
        <v>26100</v>
      </c>
      <c r="L295" s="136">
        <f>F295*0.2</f>
        <v>3480</v>
      </c>
      <c r="M295" s="2">
        <f>F295*0.1</f>
        <v>1740</v>
      </c>
      <c r="N295" s="15"/>
      <c r="O295" s="2">
        <f>F295*0.18+F295*0.05+F295*0.4</f>
        <v>10962</v>
      </c>
      <c r="P295" s="2">
        <f t="shared" si="61"/>
        <v>8395.5</v>
      </c>
      <c r="Q295" s="2">
        <f t="shared" si="62"/>
        <v>5220</v>
      </c>
      <c r="R295" s="259">
        <f t="shared" si="63"/>
        <v>47197.5</v>
      </c>
      <c r="S295" s="63" t="s">
        <v>562</v>
      </c>
      <c r="T295" s="30"/>
    </row>
    <row r="296" spans="1:20" s="1" customFormat="1" ht="22.5" customHeight="1">
      <c r="A296" s="101">
        <v>3</v>
      </c>
      <c r="B296" s="22" t="s">
        <v>308</v>
      </c>
      <c r="C296" s="63" t="s">
        <v>179</v>
      </c>
      <c r="D296" s="117">
        <v>16000</v>
      </c>
      <c r="E296" s="161">
        <f t="shared" si="56"/>
        <v>17376</v>
      </c>
      <c r="F296" s="130">
        <v>17400</v>
      </c>
      <c r="G296" s="150">
        <v>11000</v>
      </c>
      <c r="H296" s="147">
        <v>13100</v>
      </c>
      <c r="I296" s="144">
        <v>15300</v>
      </c>
      <c r="J296" s="143">
        <v>17400</v>
      </c>
      <c r="K296" s="149">
        <v>26100</v>
      </c>
      <c r="L296" s="136">
        <f>F296*0.1</f>
        <v>1740</v>
      </c>
      <c r="M296" s="2"/>
      <c r="N296" s="15"/>
      <c r="O296" s="2">
        <f>F296*0.48</f>
        <v>8352</v>
      </c>
      <c r="P296" s="2">
        <f t="shared" si="61"/>
        <v>6873</v>
      </c>
      <c r="Q296" s="2">
        <f t="shared" si="62"/>
        <v>5220</v>
      </c>
      <c r="R296" s="259">
        <f t="shared" si="63"/>
        <v>39585</v>
      </c>
      <c r="S296" s="81"/>
      <c r="T296" s="30"/>
    </row>
    <row r="297" spans="1:20" s="1" customFormat="1" ht="20.25" customHeight="1">
      <c r="A297" s="101">
        <v>4</v>
      </c>
      <c r="B297" s="22" t="s">
        <v>414</v>
      </c>
      <c r="C297" s="63" t="s">
        <v>149</v>
      </c>
      <c r="D297" s="117">
        <v>8000</v>
      </c>
      <c r="E297" s="161">
        <f t="shared" si="56"/>
        <v>8688</v>
      </c>
      <c r="F297" s="130">
        <v>8700</v>
      </c>
      <c r="G297" s="156">
        <v>8700</v>
      </c>
      <c r="H297" s="147">
        <v>11000</v>
      </c>
      <c r="I297" s="144">
        <v>13100</v>
      </c>
      <c r="J297" s="144">
        <v>15300</v>
      </c>
      <c r="K297" s="149">
        <v>21800</v>
      </c>
      <c r="L297" s="135"/>
      <c r="M297" s="2"/>
      <c r="N297" s="15"/>
      <c r="O297" s="2"/>
      <c r="P297" s="2">
        <f t="shared" si="61"/>
        <v>2175</v>
      </c>
      <c r="Q297" s="2">
        <f t="shared" si="62"/>
        <v>2610</v>
      </c>
      <c r="R297" s="259">
        <f t="shared" si="63"/>
        <v>13485</v>
      </c>
      <c r="S297" s="81"/>
      <c r="T297" s="30"/>
    </row>
    <row r="298" spans="1:20" s="1" customFormat="1" ht="26.25" customHeight="1">
      <c r="A298" s="101">
        <v>5</v>
      </c>
      <c r="B298" s="22" t="s">
        <v>151</v>
      </c>
      <c r="C298" s="63" t="s">
        <v>150</v>
      </c>
      <c r="D298" s="117">
        <v>15000</v>
      </c>
      <c r="E298" s="161">
        <f t="shared" si="56"/>
        <v>16290.000000000002</v>
      </c>
      <c r="F298" s="130">
        <v>16300</v>
      </c>
      <c r="G298" s="150">
        <v>11000</v>
      </c>
      <c r="H298" s="147">
        <v>13100</v>
      </c>
      <c r="I298" s="143">
        <v>16300</v>
      </c>
      <c r="J298" s="147">
        <v>21800</v>
      </c>
      <c r="K298" s="149">
        <v>26100</v>
      </c>
      <c r="L298" s="135">
        <f>F298*0.2</f>
        <v>3260</v>
      </c>
      <c r="M298" s="2">
        <f>F298*0.1</f>
        <v>1630</v>
      </c>
      <c r="N298" s="15"/>
      <c r="O298" s="2">
        <f>F298*0.4</f>
        <v>6520</v>
      </c>
      <c r="P298" s="2">
        <f t="shared" si="61"/>
        <v>6927.5</v>
      </c>
      <c r="Q298" s="2">
        <f t="shared" si="62"/>
        <v>4890</v>
      </c>
      <c r="R298" s="259">
        <f t="shared" si="63"/>
        <v>39527.5</v>
      </c>
      <c r="S298" s="81"/>
      <c r="T298" s="30"/>
    </row>
    <row r="299" spans="1:20" s="1" customFormat="1" ht="15.75" customHeight="1">
      <c r="A299" s="101">
        <v>6</v>
      </c>
      <c r="B299" s="22" t="s">
        <v>153</v>
      </c>
      <c r="C299" s="63" t="s">
        <v>152</v>
      </c>
      <c r="D299" s="117">
        <v>12000</v>
      </c>
      <c r="E299" s="161">
        <f t="shared" si="56"/>
        <v>13032.000000000002</v>
      </c>
      <c r="F299" s="130">
        <v>13100</v>
      </c>
      <c r="G299" s="150">
        <v>8700</v>
      </c>
      <c r="H299" s="144">
        <v>11000</v>
      </c>
      <c r="I299" s="143">
        <v>13100</v>
      </c>
      <c r="J299" s="144">
        <v>15300</v>
      </c>
      <c r="K299" s="149">
        <v>21800</v>
      </c>
      <c r="L299" s="135">
        <f>F299*0.2</f>
        <v>2620</v>
      </c>
      <c r="M299" s="2"/>
      <c r="N299" s="15"/>
      <c r="O299" s="2"/>
      <c r="P299" s="2">
        <f t="shared" si="61"/>
        <v>3930</v>
      </c>
      <c r="Q299" s="2">
        <f t="shared" si="62"/>
        <v>3930</v>
      </c>
      <c r="R299" s="259">
        <f t="shared" si="63"/>
        <v>23580</v>
      </c>
      <c r="S299" s="81"/>
      <c r="T299" s="30"/>
    </row>
    <row r="300" spans="1:20" s="1" customFormat="1" ht="15.75" customHeight="1">
      <c r="A300" s="101">
        <v>7</v>
      </c>
      <c r="B300" s="22" t="s">
        <v>309</v>
      </c>
      <c r="C300" s="63" t="s">
        <v>162</v>
      </c>
      <c r="D300" s="117">
        <v>5000</v>
      </c>
      <c r="E300" s="161">
        <f t="shared" si="56"/>
        <v>5430</v>
      </c>
      <c r="F300" s="130">
        <v>5500</v>
      </c>
      <c r="G300" s="150">
        <v>5500</v>
      </c>
      <c r="H300" s="144">
        <v>5500</v>
      </c>
      <c r="I300" s="143">
        <v>5500</v>
      </c>
      <c r="J300" s="144">
        <v>5500</v>
      </c>
      <c r="K300" s="151">
        <v>5500</v>
      </c>
      <c r="L300" s="136"/>
      <c r="M300" s="15"/>
      <c r="N300" s="15"/>
      <c r="O300" s="15"/>
      <c r="P300" s="2">
        <f t="shared" si="61"/>
        <v>1375</v>
      </c>
      <c r="Q300" s="2">
        <f t="shared" si="62"/>
        <v>1650</v>
      </c>
      <c r="R300" s="259">
        <f t="shared" si="63"/>
        <v>8525</v>
      </c>
      <c r="S300" s="81"/>
      <c r="T300" s="30"/>
    </row>
    <row r="301" spans="1:20" s="1" customFormat="1" ht="15.75" customHeight="1">
      <c r="A301" s="101">
        <v>8</v>
      </c>
      <c r="B301" s="22" t="s">
        <v>310</v>
      </c>
      <c r="C301" s="63" t="s">
        <v>154</v>
      </c>
      <c r="D301" s="117">
        <v>4000</v>
      </c>
      <c r="E301" s="161">
        <f t="shared" si="56"/>
        <v>4344</v>
      </c>
      <c r="F301" s="130">
        <v>4400</v>
      </c>
      <c r="G301" s="150">
        <v>4400</v>
      </c>
      <c r="H301" s="144">
        <v>4400</v>
      </c>
      <c r="I301" s="143">
        <v>4400</v>
      </c>
      <c r="J301" s="144">
        <v>4400</v>
      </c>
      <c r="K301" s="151">
        <v>4400</v>
      </c>
      <c r="L301" s="136"/>
      <c r="M301" s="15"/>
      <c r="N301" s="15"/>
      <c r="O301" s="15"/>
      <c r="P301" s="2">
        <f t="shared" si="61"/>
        <v>1100</v>
      </c>
      <c r="Q301" s="2">
        <f t="shared" si="62"/>
        <v>1320</v>
      </c>
      <c r="R301" s="259">
        <f t="shared" si="63"/>
        <v>6820</v>
      </c>
      <c r="S301" s="81"/>
      <c r="T301" s="30"/>
    </row>
    <row r="302" spans="1:20" s="57" customFormat="1" ht="15.75" customHeight="1">
      <c r="A302" s="60">
        <f>A301</f>
        <v>8</v>
      </c>
      <c r="B302" s="69" t="s">
        <v>96</v>
      </c>
      <c r="C302" s="70">
        <v>8</v>
      </c>
      <c r="D302" s="119">
        <f>SUM(D294:D301)</f>
        <v>97000</v>
      </c>
      <c r="E302" s="119">
        <f>SUM(E294:E301)</f>
        <v>105342</v>
      </c>
      <c r="F302" s="131">
        <f>SUM(F294:F301)</f>
        <v>105600</v>
      </c>
      <c r="G302" s="152"/>
      <c r="H302" s="145"/>
      <c r="I302" s="145">
        <f>I301+I300+I299+I298+G297+J296+J295+J294</f>
        <v>105600</v>
      </c>
      <c r="J302" s="145"/>
      <c r="K302" s="153"/>
      <c r="L302" s="137">
        <f>SUM(L294:L301)</f>
        <v>15660</v>
      </c>
      <c r="M302" s="38">
        <f aca="true" t="shared" si="64" ref="M302:R302">SUM(M294:M301)</f>
        <v>5650</v>
      </c>
      <c r="N302" s="38">
        <f t="shared" si="64"/>
        <v>0</v>
      </c>
      <c r="O302" s="38">
        <f t="shared" si="64"/>
        <v>37918</v>
      </c>
      <c r="P302" s="38">
        <f t="shared" si="64"/>
        <v>41207</v>
      </c>
      <c r="Q302" s="38">
        <f t="shared" si="64"/>
        <v>31680</v>
      </c>
      <c r="R302" s="260">
        <f t="shared" si="64"/>
        <v>237715</v>
      </c>
      <c r="S302" s="81"/>
      <c r="T302" s="30"/>
    </row>
    <row r="303" spans="1:20" s="5" customFormat="1" ht="15.75" customHeight="1">
      <c r="A303" s="101"/>
      <c r="B303" s="22"/>
      <c r="C303" s="63"/>
      <c r="D303" s="117"/>
      <c r="E303" s="161">
        <f t="shared" si="56"/>
        <v>0</v>
      </c>
      <c r="F303" s="130"/>
      <c r="G303" s="158"/>
      <c r="H303" s="19"/>
      <c r="I303" s="19"/>
      <c r="J303" s="19"/>
      <c r="K303" s="149"/>
      <c r="L303" s="135"/>
      <c r="M303" s="2"/>
      <c r="N303" s="15"/>
      <c r="O303" s="2"/>
      <c r="P303" s="2"/>
      <c r="Q303" s="2"/>
      <c r="R303" s="259"/>
      <c r="S303" s="81"/>
      <c r="T303" s="30"/>
    </row>
    <row r="304" spans="1:20" s="1" customFormat="1" ht="15.75" customHeight="1">
      <c r="A304" s="26" t="s">
        <v>194</v>
      </c>
      <c r="B304" s="88"/>
      <c r="C304" s="75"/>
      <c r="D304" s="120"/>
      <c r="E304" s="161">
        <f t="shared" si="56"/>
        <v>0</v>
      </c>
      <c r="F304" s="130"/>
      <c r="G304" s="148"/>
      <c r="H304" s="20"/>
      <c r="I304" s="20"/>
      <c r="J304" s="20"/>
      <c r="K304" s="149"/>
      <c r="L304" s="135"/>
      <c r="M304" s="2"/>
      <c r="N304" s="15"/>
      <c r="O304" s="2"/>
      <c r="P304" s="2"/>
      <c r="Q304" s="2"/>
      <c r="R304" s="259"/>
      <c r="S304" s="81"/>
      <c r="T304" s="30"/>
    </row>
    <row r="305" spans="1:20" s="1" customFormat="1" ht="15.75" customHeight="1">
      <c r="A305" s="101"/>
      <c r="B305" s="92"/>
      <c r="C305" s="63"/>
      <c r="D305" s="117"/>
      <c r="E305" s="161">
        <f t="shared" si="56"/>
        <v>0</v>
      </c>
      <c r="F305" s="130"/>
      <c r="G305" s="148"/>
      <c r="H305" s="20"/>
      <c r="I305" s="20"/>
      <c r="J305" s="20"/>
      <c r="K305" s="149"/>
      <c r="L305" s="135"/>
      <c r="M305" s="2"/>
      <c r="N305" s="15"/>
      <c r="O305" s="2"/>
      <c r="P305" s="2"/>
      <c r="Q305" s="2"/>
      <c r="R305" s="259"/>
      <c r="S305" s="81"/>
      <c r="T305" s="30"/>
    </row>
    <row r="306" spans="1:20" s="1" customFormat="1" ht="27" customHeight="1">
      <c r="A306" s="101">
        <v>1</v>
      </c>
      <c r="B306" s="22" t="s">
        <v>378</v>
      </c>
      <c r="C306" s="93" t="s">
        <v>417</v>
      </c>
      <c r="D306" s="122">
        <v>48000</v>
      </c>
      <c r="E306" s="161">
        <f t="shared" si="56"/>
        <v>52128.00000000001</v>
      </c>
      <c r="F306" s="130">
        <v>52200</v>
      </c>
      <c r="G306" s="148">
        <v>38000</v>
      </c>
      <c r="H306" s="20">
        <v>45600</v>
      </c>
      <c r="I306" s="143">
        <v>52200</v>
      </c>
      <c r="J306" s="20">
        <v>65200</v>
      </c>
      <c r="K306" s="149">
        <v>90000</v>
      </c>
      <c r="L306" s="135"/>
      <c r="M306" s="2"/>
      <c r="N306" s="15">
        <v>11800</v>
      </c>
      <c r="O306" s="2"/>
      <c r="P306" s="2">
        <f>(F306+O306+N306+M306+L306)*0.25</f>
        <v>16000</v>
      </c>
      <c r="Q306" s="2">
        <f>F306*0.3</f>
        <v>15660</v>
      </c>
      <c r="R306" s="259">
        <f>Q306+P306+O306+N306+M306+L306+F306</f>
        <v>95660</v>
      </c>
      <c r="S306" s="81"/>
      <c r="T306" s="30"/>
    </row>
    <row r="307" spans="1:20" s="57" customFormat="1" ht="15.75" customHeight="1">
      <c r="A307" s="60">
        <v>1</v>
      </c>
      <c r="B307" s="94" t="s">
        <v>96</v>
      </c>
      <c r="C307" s="70">
        <v>1</v>
      </c>
      <c r="D307" s="119">
        <f>SUM(D306)</f>
        <v>48000</v>
      </c>
      <c r="E307" s="119">
        <f>SUM(E306)</f>
        <v>52128.00000000001</v>
      </c>
      <c r="F307" s="131">
        <f>SUM(F306)</f>
        <v>52200</v>
      </c>
      <c r="G307" s="152"/>
      <c r="H307" s="145"/>
      <c r="I307" s="145">
        <f>I306</f>
        <v>52200</v>
      </c>
      <c r="J307" s="145"/>
      <c r="K307" s="153"/>
      <c r="L307" s="137"/>
      <c r="M307" s="38"/>
      <c r="N307" s="38">
        <f>N306</f>
        <v>11800</v>
      </c>
      <c r="O307" s="38">
        <f>O306</f>
        <v>0</v>
      </c>
      <c r="P307" s="38">
        <f>P306</f>
        <v>16000</v>
      </c>
      <c r="Q307" s="38">
        <f>Q306</f>
        <v>15660</v>
      </c>
      <c r="R307" s="260">
        <f>R306</f>
        <v>95660</v>
      </c>
      <c r="S307" s="81"/>
      <c r="T307" s="30"/>
    </row>
    <row r="308" spans="1:20" s="16" customFormat="1" ht="12.75" customHeight="1">
      <c r="A308" s="101"/>
      <c r="B308" s="95"/>
      <c r="C308" s="86"/>
      <c r="D308" s="117"/>
      <c r="E308" s="161">
        <f t="shared" si="56"/>
        <v>0</v>
      </c>
      <c r="F308" s="130">
        <f>D308*1.086</f>
        <v>0</v>
      </c>
      <c r="G308" s="150"/>
      <c r="H308" s="144"/>
      <c r="I308" s="144"/>
      <c r="J308" s="144"/>
      <c r="K308" s="151"/>
      <c r="L308" s="136"/>
      <c r="M308" s="15"/>
      <c r="N308" s="15"/>
      <c r="O308" s="15"/>
      <c r="P308" s="15"/>
      <c r="Q308" s="15"/>
      <c r="R308" s="261"/>
      <c r="S308" s="81"/>
      <c r="T308" s="30"/>
    </row>
    <row r="309" spans="1:20" s="1" customFormat="1" ht="15.75" customHeight="1">
      <c r="A309" s="101"/>
      <c r="B309" s="34" t="s">
        <v>195</v>
      </c>
      <c r="C309" s="63"/>
      <c r="D309" s="117"/>
      <c r="E309" s="161">
        <f t="shared" si="56"/>
        <v>0</v>
      </c>
      <c r="F309" s="130">
        <f>D309*1.086</f>
        <v>0</v>
      </c>
      <c r="G309" s="148"/>
      <c r="H309" s="20"/>
      <c r="I309" s="20"/>
      <c r="J309" s="20"/>
      <c r="K309" s="149"/>
      <c r="L309" s="135"/>
      <c r="M309" s="2"/>
      <c r="N309" s="15"/>
      <c r="O309" s="2"/>
      <c r="P309" s="2"/>
      <c r="Q309" s="2"/>
      <c r="R309" s="259"/>
      <c r="S309" s="81"/>
      <c r="T309" s="30"/>
    </row>
    <row r="310" spans="1:20" s="1" customFormat="1" ht="15.75" customHeight="1">
      <c r="A310" s="101">
        <v>1</v>
      </c>
      <c r="B310" s="22" t="s">
        <v>108</v>
      </c>
      <c r="C310" s="63" t="s">
        <v>31</v>
      </c>
      <c r="D310" s="116">
        <v>32500</v>
      </c>
      <c r="E310" s="161">
        <f t="shared" si="56"/>
        <v>35295</v>
      </c>
      <c r="F310" s="130">
        <v>35300</v>
      </c>
      <c r="G310" s="150">
        <v>19600</v>
      </c>
      <c r="H310" s="20">
        <v>24000</v>
      </c>
      <c r="I310" s="147">
        <v>28300</v>
      </c>
      <c r="J310" s="143">
        <v>35300</v>
      </c>
      <c r="K310" s="149">
        <v>48900</v>
      </c>
      <c r="L310" s="135"/>
      <c r="M310" s="2"/>
      <c r="N310" s="15">
        <v>9700</v>
      </c>
      <c r="O310" s="2"/>
      <c r="P310" s="2">
        <f aca="true" t="shared" si="65" ref="P310:P319">(F310+O310+N310+M310+L310)*0.25</f>
        <v>11250</v>
      </c>
      <c r="Q310" s="2">
        <f aca="true" t="shared" si="66" ref="Q310:Q319">F310*0.3</f>
        <v>10590</v>
      </c>
      <c r="R310" s="259">
        <f aca="true" t="shared" si="67" ref="R310:R319">Q310+P310+O310+N310+M310+L310+F310</f>
        <v>66840</v>
      </c>
      <c r="S310" s="81"/>
      <c r="T310" s="30"/>
    </row>
    <row r="311" spans="1:20" s="1" customFormat="1" ht="44.25" customHeight="1">
      <c r="A311" s="101">
        <v>2</v>
      </c>
      <c r="B311" s="22" t="s">
        <v>416</v>
      </c>
      <c r="C311" s="63" t="s">
        <v>31</v>
      </c>
      <c r="D311" s="116">
        <v>32500</v>
      </c>
      <c r="E311" s="161">
        <f t="shared" si="56"/>
        <v>35295</v>
      </c>
      <c r="F311" s="130">
        <v>35300</v>
      </c>
      <c r="G311" s="150">
        <v>19600</v>
      </c>
      <c r="H311" s="20">
        <v>24000</v>
      </c>
      <c r="I311" s="147">
        <v>28300</v>
      </c>
      <c r="J311" s="143">
        <v>35300</v>
      </c>
      <c r="K311" s="149">
        <v>48900</v>
      </c>
      <c r="L311" s="135">
        <f>F311*0.1</f>
        <v>3530</v>
      </c>
      <c r="M311" s="272">
        <f>F311*0.1</f>
        <v>3530</v>
      </c>
      <c r="N311" s="15">
        <v>4700</v>
      </c>
      <c r="O311" s="272">
        <v>40000</v>
      </c>
      <c r="P311" s="2">
        <f t="shared" si="65"/>
        <v>21765</v>
      </c>
      <c r="Q311" s="2">
        <f t="shared" si="66"/>
        <v>10590</v>
      </c>
      <c r="R311" s="259">
        <f t="shared" si="67"/>
        <v>119415</v>
      </c>
      <c r="S311" s="81" t="s">
        <v>537</v>
      </c>
      <c r="T311" s="30"/>
    </row>
    <row r="312" spans="1:20" s="1" customFormat="1" ht="19.5" customHeight="1">
      <c r="A312" s="101">
        <v>3</v>
      </c>
      <c r="B312" s="201" t="s">
        <v>415</v>
      </c>
      <c r="C312" s="63" t="s">
        <v>95</v>
      </c>
      <c r="D312" s="116">
        <v>18000</v>
      </c>
      <c r="E312" s="161">
        <f t="shared" si="56"/>
        <v>19548</v>
      </c>
      <c r="F312" s="130">
        <v>19500</v>
      </c>
      <c r="G312" s="150">
        <v>11000</v>
      </c>
      <c r="H312" s="144">
        <v>13100</v>
      </c>
      <c r="I312" s="144">
        <v>15300</v>
      </c>
      <c r="J312" s="143">
        <v>19500</v>
      </c>
      <c r="K312" s="149">
        <v>26100</v>
      </c>
      <c r="L312" s="136"/>
      <c r="M312" s="2"/>
      <c r="N312" s="15">
        <v>4500</v>
      </c>
      <c r="O312" s="2"/>
      <c r="P312" s="2">
        <f t="shared" si="65"/>
        <v>6000</v>
      </c>
      <c r="Q312" s="2">
        <f t="shared" si="66"/>
        <v>5850</v>
      </c>
      <c r="R312" s="259">
        <f t="shared" si="67"/>
        <v>35850</v>
      </c>
      <c r="S312" s="81"/>
      <c r="T312" s="30"/>
    </row>
    <row r="313" spans="1:20" s="1" customFormat="1" ht="15.75" customHeight="1">
      <c r="A313" s="101">
        <v>4</v>
      </c>
      <c r="B313" s="22" t="s">
        <v>369</v>
      </c>
      <c r="C313" s="63" t="s">
        <v>62</v>
      </c>
      <c r="D313" s="116">
        <v>16000</v>
      </c>
      <c r="E313" s="161">
        <f t="shared" si="56"/>
        <v>17376</v>
      </c>
      <c r="F313" s="130">
        <v>19500</v>
      </c>
      <c r="G313" s="150">
        <v>11000</v>
      </c>
      <c r="H313" s="144">
        <v>13100</v>
      </c>
      <c r="I313" s="144">
        <v>15300</v>
      </c>
      <c r="J313" s="143">
        <v>19500</v>
      </c>
      <c r="K313" s="149">
        <v>26100</v>
      </c>
      <c r="L313" s="135"/>
      <c r="M313" s="2"/>
      <c r="N313" s="15">
        <v>500</v>
      </c>
      <c r="O313" s="2"/>
      <c r="P313" s="2">
        <f t="shared" si="65"/>
        <v>5000</v>
      </c>
      <c r="Q313" s="2">
        <f t="shared" si="66"/>
        <v>5850</v>
      </c>
      <c r="R313" s="259">
        <f t="shared" si="67"/>
        <v>30850</v>
      </c>
      <c r="S313" s="81"/>
      <c r="T313" s="30"/>
    </row>
    <row r="314" spans="1:20" s="1" customFormat="1" ht="15.75" customHeight="1">
      <c r="A314" s="101">
        <v>5</v>
      </c>
      <c r="B314" s="22" t="s">
        <v>157</v>
      </c>
      <c r="C314" s="63" t="s">
        <v>62</v>
      </c>
      <c r="D314" s="116">
        <v>16000</v>
      </c>
      <c r="E314" s="161">
        <f t="shared" si="56"/>
        <v>17376</v>
      </c>
      <c r="F314" s="130">
        <v>19500</v>
      </c>
      <c r="G314" s="150">
        <v>11000</v>
      </c>
      <c r="H314" s="144">
        <v>13100</v>
      </c>
      <c r="I314" s="144">
        <v>15300</v>
      </c>
      <c r="J314" s="143">
        <v>19500</v>
      </c>
      <c r="K314" s="149">
        <v>26100</v>
      </c>
      <c r="L314" s="136">
        <f>F314*0.2</f>
        <v>3900</v>
      </c>
      <c r="M314" s="2">
        <f>F314*0.1</f>
        <v>1950</v>
      </c>
      <c r="N314" s="15">
        <v>500</v>
      </c>
      <c r="O314" s="2"/>
      <c r="P314" s="2">
        <f t="shared" si="65"/>
        <v>6462.5</v>
      </c>
      <c r="Q314" s="2">
        <f t="shared" si="66"/>
        <v>5850</v>
      </c>
      <c r="R314" s="259">
        <f t="shared" si="67"/>
        <v>38162.5</v>
      </c>
      <c r="S314" s="81"/>
      <c r="T314" s="30"/>
    </row>
    <row r="315" spans="1:20" s="1" customFormat="1" ht="15.75" customHeight="1">
      <c r="A315" s="101">
        <v>6</v>
      </c>
      <c r="B315" s="22" t="s">
        <v>33</v>
      </c>
      <c r="C315" s="63" t="s">
        <v>32</v>
      </c>
      <c r="D315" s="116">
        <v>14000</v>
      </c>
      <c r="E315" s="161">
        <f t="shared" si="56"/>
        <v>15204.000000000002</v>
      </c>
      <c r="F315" s="130">
        <v>16000</v>
      </c>
      <c r="G315" s="150">
        <v>8700</v>
      </c>
      <c r="H315" s="144">
        <v>11000</v>
      </c>
      <c r="I315" s="144">
        <v>13100</v>
      </c>
      <c r="J315" s="143">
        <v>16000</v>
      </c>
      <c r="K315" s="149">
        <v>21800</v>
      </c>
      <c r="L315" s="136">
        <f>F315*0.2</f>
        <v>3200</v>
      </c>
      <c r="M315" s="2"/>
      <c r="N315" s="15">
        <v>2000</v>
      </c>
      <c r="O315" s="2"/>
      <c r="P315" s="2">
        <f t="shared" si="65"/>
        <v>5300</v>
      </c>
      <c r="Q315" s="2">
        <f t="shared" si="66"/>
        <v>4800</v>
      </c>
      <c r="R315" s="259">
        <f t="shared" si="67"/>
        <v>31300</v>
      </c>
      <c r="S315" s="81"/>
      <c r="T315" s="30"/>
    </row>
    <row r="316" spans="1:20" s="1" customFormat="1" ht="15.75" customHeight="1">
      <c r="A316" s="101">
        <v>7</v>
      </c>
      <c r="B316" s="22" t="s">
        <v>311</v>
      </c>
      <c r="C316" s="63" t="s">
        <v>32</v>
      </c>
      <c r="D316" s="116">
        <v>14000</v>
      </c>
      <c r="E316" s="161">
        <f t="shared" si="56"/>
        <v>15204.000000000002</v>
      </c>
      <c r="F316" s="130">
        <v>16000</v>
      </c>
      <c r="G316" s="150">
        <v>8700</v>
      </c>
      <c r="H316" s="144">
        <v>11000</v>
      </c>
      <c r="I316" s="144">
        <v>13100</v>
      </c>
      <c r="J316" s="143">
        <v>16000</v>
      </c>
      <c r="K316" s="149">
        <v>21800</v>
      </c>
      <c r="L316" s="136">
        <f>F316*0.2</f>
        <v>3200</v>
      </c>
      <c r="M316" s="2"/>
      <c r="N316" s="15">
        <v>2000</v>
      </c>
      <c r="O316" s="2"/>
      <c r="P316" s="2">
        <f t="shared" si="65"/>
        <v>5300</v>
      </c>
      <c r="Q316" s="2">
        <f t="shared" si="66"/>
        <v>4800</v>
      </c>
      <c r="R316" s="259">
        <f t="shared" si="67"/>
        <v>31300</v>
      </c>
      <c r="S316" s="81"/>
      <c r="T316" s="30"/>
    </row>
    <row r="317" spans="1:20" s="1" customFormat="1" ht="15.75" customHeight="1">
      <c r="A317" s="101">
        <v>8</v>
      </c>
      <c r="B317" s="22" t="s">
        <v>34</v>
      </c>
      <c r="C317" s="63" t="s">
        <v>62</v>
      </c>
      <c r="D317" s="116">
        <v>16000</v>
      </c>
      <c r="E317" s="161">
        <f t="shared" si="56"/>
        <v>17376</v>
      </c>
      <c r="F317" s="130">
        <v>19500</v>
      </c>
      <c r="G317" s="150">
        <v>11000</v>
      </c>
      <c r="H317" s="144">
        <v>13100</v>
      </c>
      <c r="I317" s="144">
        <v>15300</v>
      </c>
      <c r="J317" s="143">
        <v>19500</v>
      </c>
      <c r="K317" s="149">
        <v>26100</v>
      </c>
      <c r="L317" s="136">
        <f>F317*0.2</f>
        <v>3900</v>
      </c>
      <c r="M317" s="2"/>
      <c r="N317" s="15">
        <v>500</v>
      </c>
      <c r="O317" s="2"/>
      <c r="P317" s="2">
        <f t="shared" si="65"/>
        <v>5975</v>
      </c>
      <c r="Q317" s="2">
        <f t="shared" si="66"/>
        <v>5850</v>
      </c>
      <c r="R317" s="259">
        <f t="shared" si="67"/>
        <v>35725</v>
      </c>
      <c r="S317" s="81"/>
      <c r="T317" s="30"/>
    </row>
    <row r="318" spans="1:20" s="1" customFormat="1" ht="15.75" customHeight="1">
      <c r="A318" s="101">
        <v>9</v>
      </c>
      <c r="B318" s="22" t="s">
        <v>312</v>
      </c>
      <c r="C318" s="63" t="s">
        <v>32</v>
      </c>
      <c r="D318" s="116">
        <v>14000</v>
      </c>
      <c r="E318" s="161">
        <f t="shared" si="56"/>
        <v>15204.000000000002</v>
      </c>
      <c r="F318" s="130">
        <v>16000</v>
      </c>
      <c r="G318" s="150">
        <v>8700</v>
      </c>
      <c r="H318" s="144">
        <v>11000</v>
      </c>
      <c r="I318" s="144">
        <v>13100</v>
      </c>
      <c r="J318" s="143">
        <v>16000</v>
      </c>
      <c r="K318" s="149">
        <v>21800</v>
      </c>
      <c r="L318" s="136">
        <f>F318*0.05</f>
        <v>800</v>
      </c>
      <c r="M318" s="2"/>
      <c r="N318" s="15">
        <v>2000</v>
      </c>
      <c r="O318" s="2"/>
      <c r="P318" s="2">
        <f t="shared" si="65"/>
        <v>4700</v>
      </c>
      <c r="Q318" s="2">
        <f t="shared" si="66"/>
        <v>4800</v>
      </c>
      <c r="R318" s="259">
        <f t="shared" si="67"/>
        <v>28300</v>
      </c>
      <c r="S318" s="81"/>
      <c r="T318" s="30"/>
    </row>
    <row r="319" spans="1:20" s="1" customFormat="1" ht="24.75" customHeight="1">
      <c r="A319" s="101">
        <v>10</v>
      </c>
      <c r="B319" s="201" t="s">
        <v>370</v>
      </c>
      <c r="C319" s="63" t="s">
        <v>158</v>
      </c>
      <c r="D319" s="116">
        <v>14000</v>
      </c>
      <c r="E319" s="161">
        <v>17376</v>
      </c>
      <c r="F319" s="130">
        <v>19500</v>
      </c>
      <c r="G319" s="150">
        <v>8700</v>
      </c>
      <c r="H319" s="144">
        <v>11000</v>
      </c>
      <c r="I319" s="144">
        <v>13100</v>
      </c>
      <c r="J319" s="143">
        <v>19500</v>
      </c>
      <c r="K319" s="149">
        <v>21800</v>
      </c>
      <c r="L319" s="135"/>
      <c r="M319" s="2"/>
      <c r="N319" s="15">
        <v>500</v>
      </c>
      <c r="O319" s="2"/>
      <c r="P319" s="2">
        <f t="shared" si="65"/>
        <v>5000</v>
      </c>
      <c r="Q319" s="2">
        <f t="shared" si="66"/>
        <v>5850</v>
      </c>
      <c r="R319" s="259">
        <f t="shared" si="67"/>
        <v>30850</v>
      </c>
      <c r="S319" s="81"/>
      <c r="T319" s="30"/>
    </row>
    <row r="320" spans="1:20" s="57" customFormat="1" ht="18.75" customHeight="1">
      <c r="A320" s="60">
        <f>A319</f>
        <v>10</v>
      </c>
      <c r="B320" s="69" t="s">
        <v>96</v>
      </c>
      <c r="C320" s="70">
        <v>10</v>
      </c>
      <c r="D320" s="119">
        <f>SUM(D310:D319)</f>
        <v>187000</v>
      </c>
      <c r="E320" s="119">
        <f>SUM(E310:E319)</f>
        <v>205254</v>
      </c>
      <c r="F320" s="131">
        <f>SUM(F310:F319)</f>
        <v>216100</v>
      </c>
      <c r="G320" s="152"/>
      <c r="H320" s="145"/>
      <c r="I320" s="145"/>
      <c r="J320" s="145">
        <f>J319+J318+J317+J316+J315+J314+J313+J312+J311+J310</f>
        <v>216100</v>
      </c>
      <c r="K320" s="153"/>
      <c r="L320" s="137">
        <f aca="true" t="shared" si="68" ref="L320:R320">SUM(L310:L319)</f>
        <v>18530</v>
      </c>
      <c r="M320" s="38">
        <f t="shared" si="68"/>
        <v>5480</v>
      </c>
      <c r="N320" s="38">
        <f t="shared" si="68"/>
        <v>26900</v>
      </c>
      <c r="O320" s="38">
        <f t="shared" si="68"/>
        <v>40000</v>
      </c>
      <c r="P320" s="38">
        <f>SUM(P310:P319)</f>
        <v>76752.5</v>
      </c>
      <c r="Q320" s="38">
        <f t="shared" si="68"/>
        <v>64830</v>
      </c>
      <c r="R320" s="260">
        <f t="shared" si="68"/>
        <v>448592.5</v>
      </c>
      <c r="S320" s="81"/>
      <c r="T320" s="30"/>
    </row>
    <row r="321" spans="1:20" s="1" customFormat="1" ht="11.25" customHeight="1">
      <c r="A321" s="101"/>
      <c r="B321" s="22"/>
      <c r="C321" s="63"/>
      <c r="D321" s="117"/>
      <c r="E321" s="161">
        <f aca="true" t="shared" si="69" ref="E321:E384">D321*1.086</f>
        <v>0</v>
      </c>
      <c r="F321" s="130"/>
      <c r="G321" s="158"/>
      <c r="H321" s="19"/>
      <c r="I321" s="20"/>
      <c r="J321" s="20"/>
      <c r="K321" s="149"/>
      <c r="L321" s="135"/>
      <c r="M321" s="2"/>
      <c r="N321" s="15"/>
      <c r="O321" s="2"/>
      <c r="P321" s="2"/>
      <c r="Q321" s="2"/>
      <c r="R321" s="259"/>
      <c r="S321" s="81"/>
      <c r="T321" s="30"/>
    </row>
    <row r="322" spans="1:20" s="1" customFormat="1" ht="15.75" customHeight="1">
      <c r="A322" s="101"/>
      <c r="B322" s="34" t="s">
        <v>419</v>
      </c>
      <c r="C322" s="63"/>
      <c r="D322" s="117"/>
      <c r="E322" s="161">
        <f t="shared" si="69"/>
        <v>0</v>
      </c>
      <c r="F322" s="130"/>
      <c r="G322" s="148"/>
      <c r="H322" s="20"/>
      <c r="I322" s="20"/>
      <c r="J322" s="20"/>
      <c r="K322" s="149"/>
      <c r="L322" s="135"/>
      <c r="M322" s="2"/>
      <c r="N322" s="15"/>
      <c r="O322" s="2"/>
      <c r="P322" s="2"/>
      <c r="Q322" s="2"/>
      <c r="R322" s="259"/>
      <c r="S322" s="81"/>
      <c r="T322" s="30"/>
    </row>
    <row r="323" spans="1:20" s="1" customFormat="1" ht="15.75" customHeight="1">
      <c r="A323" s="101">
        <v>1</v>
      </c>
      <c r="B323" s="22" t="s">
        <v>30</v>
      </c>
      <c r="C323" s="63" t="s">
        <v>67</v>
      </c>
      <c r="D323" s="117">
        <v>40000</v>
      </c>
      <c r="E323" s="161">
        <f t="shared" si="69"/>
        <v>43440</v>
      </c>
      <c r="F323" s="130">
        <v>43500</v>
      </c>
      <c r="G323" s="148">
        <v>27200</v>
      </c>
      <c r="H323" s="144">
        <v>38000</v>
      </c>
      <c r="I323" s="143">
        <v>43500</v>
      </c>
      <c r="J323" s="144">
        <v>54300</v>
      </c>
      <c r="K323" s="149">
        <v>60000</v>
      </c>
      <c r="L323" s="135">
        <f>F323*0.2</f>
        <v>8700</v>
      </c>
      <c r="M323" s="2">
        <f>F323*0.1</f>
        <v>4350</v>
      </c>
      <c r="N323" s="15">
        <v>3500</v>
      </c>
      <c r="O323" s="2"/>
      <c r="P323" s="2">
        <f aca="true" t="shared" si="70" ref="P323:P330">(F323+O323+N323+M323+L323)*0.25</f>
        <v>15012.5</v>
      </c>
      <c r="Q323" s="2">
        <f aca="true" t="shared" si="71" ref="Q323:Q330">F323*0.3</f>
        <v>13050</v>
      </c>
      <c r="R323" s="259">
        <f aca="true" t="shared" si="72" ref="R323:R330">Q323+P323+O323+N323+M323+L323+F323</f>
        <v>88112.5</v>
      </c>
      <c r="S323" s="81"/>
      <c r="T323" s="30"/>
    </row>
    <row r="324" spans="1:20" s="1" customFormat="1" ht="24" customHeight="1">
      <c r="A324" s="101">
        <v>2</v>
      </c>
      <c r="B324" s="22" t="s">
        <v>513</v>
      </c>
      <c r="C324" s="63" t="s">
        <v>318</v>
      </c>
      <c r="D324" s="117">
        <v>25000</v>
      </c>
      <c r="E324" s="161">
        <f t="shared" si="69"/>
        <v>27150.000000000004</v>
      </c>
      <c r="F324" s="130">
        <v>27200</v>
      </c>
      <c r="G324" s="156">
        <v>27200</v>
      </c>
      <c r="H324" s="144">
        <v>32580</v>
      </c>
      <c r="I324" s="144">
        <v>38000</v>
      </c>
      <c r="J324" s="144">
        <v>43400</v>
      </c>
      <c r="K324" s="149">
        <v>48000</v>
      </c>
      <c r="L324" s="135"/>
      <c r="M324" s="2"/>
      <c r="N324" s="15"/>
      <c r="O324" s="2"/>
      <c r="P324" s="2">
        <f t="shared" si="70"/>
        <v>6800</v>
      </c>
      <c r="Q324" s="2">
        <f t="shared" si="71"/>
        <v>8160</v>
      </c>
      <c r="R324" s="259">
        <f t="shared" si="72"/>
        <v>42160</v>
      </c>
      <c r="S324" s="242" t="s">
        <v>514</v>
      </c>
      <c r="T324" s="30"/>
    </row>
    <row r="325" spans="1:20" s="1" customFormat="1" ht="23.25" customHeight="1">
      <c r="A325" s="101">
        <v>3</v>
      </c>
      <c r="B325" s="22" t="s">
        <v>313</v>
      </c>
      <c r="C325" s="63" t="s">
        <v>316</v>
      </c>
      <c r="D325" s="117">
        <v>20000</v>
      </c>
      <c r="E325" s="161">
        <f t="shared" si="69"/>
        <v>21720</v>
      </c>
      <c r="F325" s="130">
        <v>21800</v>
      </c>
      <c r="G325" s="150">
        <v>16300</v>
      </c>
      <c r="H325" s="143">
        <v>21800</v>
      </c>
      <c r="I325" s="144">
        <v>27200</v>
      </c>
      <c r="J325" s="144">
        <v>32600</v>
      </c>
      <c r="K325" s="149">
        <v>38010</v>
      </c>
      <c r="L325" s="135">
        <f>F325*0.2</f>
        <v>4360</v>
      </c>
      <c r="M325" s="2"/>
      <c r="N325" s="15"/>
      <c r="O325" s="2"/>
      <c r="P325" s="2">
        <f t="shared" si="70"/>
        <v>6540</v>
      </c>
      <c r="Q325" s="2">
        <f t="shared" si="71"/>
        <v>6540</v>
      </c>
      <c r="R325" s="259">
        <f t="shared" si="72"/>
        <v>39240</v>
      </c>
      <c r="S325" s="81"/>
      <c r="T325" s="30"/>
    </row>
    <row r="326" spans="1:20" s="1" customFormat="1" ht="22.5" customHeight="1">
      <c r="A326" s="101">
        <v>4</v>
      </c>
      <c r="B326" s="22" t="s">
        <v>105</v>
      </c>
      <c r="C326" s="63" t="s">
        <v>316</v>
      </c>
      <c r="D326" s="117">
        <v>18000</v>
      </c>
      <c r="E326" s="161">
        <f t="shared" si="69"/>
        <v>19548</v>
      </c>
      <c r="F326" s="130">
        <v>19600</v>
      </c>
      <c r="G326" s="150">
        <v>14200</v>
      </c>
      <c r="H326" s="144">
        <v>16300</v>
      </c>
      <c r="I326" s="143">
        <v>19600</v>
      </c>
      <c r="J326" s="144">
        <v>22800</v>
      </c>
      <c r="K326" s="149">
        <v>32600</v>
      </c>
      <c r="L326" s="135">
        <f>F326*0.1</f>
        <v>1960</v>
      </c>
      <c r="M326" s="2"/>
      <c r="N326" s="15"/>
      <c r="O326" s="2"/>
      <c r="P326" s="2">
        <f t="shared" si="70"/>
        <v>5390</v>
      </c>
      <c r="Q326" s="2">
        <f t="shared" si="71"/>
        <v>5880</v>
      </c>
      <c r="R326" s="259">
        <f t="shared" si="72"/>
        <v>32830</v>
      </c>
      <c r="S326" s="81"/>
      <c r="T326" s="30"/>
    </row>
    <row r="327" spans="1:20" s="1" customFormat="1" ht="19.5" customHeight="1">
      <c r="A327" s="101">
        <v>5</v>
      </c>
      <c r="B327" s="22" t="s">
        <v>371</v>
      </c>
      <c r="C327" s="63" t="s">
        <v>316</v>
      </c>
      <c r="D327" s="117">
        <v>18000</v>
      </c>
      <c r="E327" s="161">
        <f t="shared" si="69"/>
        <v>19548</v>
      </c>
      <c r="F327" s="130">
        <v>19600</v>
      </c>
      <c r="G327" s="150">
        <v>14200</v>
      </c>
      <c r="H327" s="144">
        <v>16300</v>
      </c>
      <c r="I327" s="143">
        <v>19600</v>
      </c>
      <c r="J327" s="144">
        <v>22800</v>
      </c>
      <c r="K327" s="149">
        <v>32600</v>
      </c>
      <c r="L327" s="135"/>
      <c r="M327" s="2"/>
      <c r="N327" s="15"/>
      <c r="O327" s="2"/>
      <c r="P327" s="2">
        <f t="shared" si="70"/>
        <v>4900</v>
      </c>
      <c r="Q327" s="2">
        <f t="shared" si="71"/>
        <v>5880</v>
      </c>
      <c r="R327" s="259">
        <f t="shared" si="72"/>
        <v>30380</v>
      </c>
      <c r="S327" s="81"/>
      <c r="T327" s="30"/>
    </row>
    <row r="328" spans="1:20" s="1" customFormat="1" ht="19.5" customHeight="1">
      <c r="A328" s="101">
        <v>6</v>
      </c>
      <c r="B328" s="22"/>
      <c r="C328" s="63" t="s">
        <v>316</v>
      </c>
      <c r="D328" s="117">
        <v>18000</v>
      </c>
      <c r="E328" s="161">
        <f t="shared" si="69"/>
        <v>19548</v>
      </c>
      <c r="F328" s="130">
        <v>19600</v>
      </c>
      <c r="G328" s="150">
        <v>14200</v>
      </c>
      <c r="H328" s="144">
        <v>16300</v>
      </c>
      <c r="I328" s="143">
        <v>19600</v>
      </c>
      <c r="J328" s="144">
        <v>22800</v>
      </c>
      <c r="K328" s="149">
        <v>32600</v>
      </c>
      <c r="L328" s="135"/>
      <c r="M328" s="2"/>
      <c r="N328" s="15"/>
      <c r="O328" s="2"/>
      <c r="P328" s="2">
        <f t="shared" si="70"/>
        <v>4900</v>
      </c>
      <c r="Q328" s="2">
        <f t="shared" si="71"/>
        <v>5880</v>
      </c>
      <c r="R328" s="259">
        <f t="shared" si="72"/>
        <v>30380</v>
      </c>
      <c r="S328" s="81"/>
      <c r="T328" s="30"/>
    </row>
    <row r="329" spans="1:20" s="1" customFormat="1" ht="20.25" customHeight="1">
      <c r="A329" s="101">
        <v>7</v>
      </c>
      <c r="B329" s="22" t="s">
        <v>314</v>
      </c>
      <c r="C329" s="63" t="s">
        <v>317</v>
      </c>
      <c r="D329" s="117">
        <v>15000</v>
      </c>
      <c r="E329" s="161">
        <f t="shared" si="69"/>
        <v>16290.000000000002</v>
      </c>
      <c r="F329" s="130">
        <v>16300</v>
      </c>
      <c r="G329" s="150">
        <v>14200</v>
      </c>
      <c r="H329" s="143">
        <v>16300</v>
      </c>
      <c r="I329" s="144">
        <v>19600</v>
      </c>
      <c r="J329" s="144">
        <v>22800</v>
      </c>
      <c r="K329" s="149">
        <v>32600</v>
      </c>
      <c r="L329" s="135">
        <f>F329*0.05</f>
        <v>815</v>
      </c>
      <c r="M329" s="2"/>
      <c r="N329" s="15"/>
      <c r="O329" s="2"/>
      <c r="P329" s="2">
        <f t="shared" si="70"/>
        <v>4278.75</v>
      </c>
      <c r="Q329" s="2">
        <f t="shared" si="71"/>
        <v>4890</v>
      </c>
      <c r="R329" s="259">
        <f t="shared" si="72"/>
        <v>26283.75</v>
      </c>
      <c r="S329" s="81"/>
      <c r="T329" s="30"/>
    </row>
    <row r="330" spans="1:20" s="1" customFormat="1" ht="24.75" customHeight="1">
      <c r="A330" s="101">
        <v>8</v>
      </c>
      <c r="B330" s="22" t="s">
        <v>315</v>
      </c>
      <c r="C330" s="63" t="s">
        <v>317</v>
      </c>
      <c r="D330" s="117">
        <v>15000</v>
      </c>
      <c r="E330" s="161">
        <f t="shared" si="69"/>
        <v>16290.000000000002</v>
      </c>
      <c r="F330" s="130">
        <v>16300</v>
      </c>
      <c r="G330" s="150">
        <v>14200</v>
      </c>
      <c r="H330" s="143">
        <v>16300</v>
      </c>
      <c r="I330" s="144">
        <v>19600</v>
      </c>
      <c r="J330" s="144">
        <v>22800</v>
      </c>
      <c r="K330" s="149">
        <v>32600</v>
      </c>
      <c r="L330" s="135"/>
      <c r="M330" s="2"/>
      <c r="N330" s="15"/>
      <c r="O330" s="2"/>
      <c r="P330" s="2">
        <f t="shared" si="70"/>
        <v>4075</v>
      </c>
      <c r="Q330" s="2">
        <f t="shared" si="71"/>
        <v>4890</v>
      </c>
      <c r="R330" s="259">
        <f t="shared" si="72"/>
        <v>25265</v>
      </c>
      <c r="S330" s="81"/>
      <c r="T330" s="30"/>
    </row>
    <row r="331" spans="1:20" s="57" customFormat="1" ht="15.75" customHeight="1">
      <c r="A331" s="60">
        <f>A330</f>
        <v>8</v>
      </c>
      <c r="B331" s="69" t="s">
        <v>96</v>
      </c>
      <c r="C331" s="70">
        <v>8</v>
      </c>
      <c r="D331" s="119">
        <f>SUM(D323:D330)</f>
        <v>169000</v>
      </c>
      <c r="E331" s="119">
        <f>SUM(E323:E330)</f>
        <v>183534</v>
      </c>
      <c r="F331" s="131">
        <f>SUM(F323:F330)</f>
        <v>183900</v>
      </c>
      <c r="G331" s="152"/>
      <c r="H331" s="145"/>
      <c r="I331" s="145">
        <f>H330+H329+I328+I327+I326+H325+G324+I323</f>
        <v>183900</v>
      </c>
      <c r="J331" s="145"/>
      <c r="K331" s="153"/>
      <c r="L331" s="137">
        <f aca="true" t="shared" si="73" ref="L331:R331">SUM(L323:L330)</f>
        <v>15835</v>
      </c>
      <c r="M331" s="38">
        <f t="shared" si="73"/>
        <v>4350</v>
      </c>
      <c r="N331" s="38">
        <f t="shared" si="73"/>
        <v>3500</v>
      </c>
      <c r="O331" s="38">
        <f t="shared" si="73"/>
        <v>0</v>
      </c>
      <c r="P331" s="38">
        <f t="shared" si="73"/>
        <v>51896.25</v>
      </c>
      <c r="Q331" s="38">
        <f t="shared" si="73"/>
        <v>55170</v>
      </c>
      <c r="R331" s="260">
        <f t="shared" si="73"/>
        <v>314651.25</v>
      </c>
      <c r="S331" s="81"/>
      <c r="T331" s="30"/>
    </row>
    <row r="332" spans="1:20" s="1" customFormat="1" ht="12" customHeight="1">
      <c r="A332" s="101"/>
      <c r="B332" s="22"/>
      <c r="C332" s="63"/>
      <c r="D332" s="117"/>
      <c r="E332" s="161">
        <f t="shared" si="69"/>
        <v>0</v>
      </c>
      <c r="F332" s="130"/>
      <c r="G332" s="148"/>
      <c r="H332" s="144"/>
      <c r="I332" s="144"/>
      <c r="J332" s="20"/>
      <c r="K332" s="149"/>
      <c r="L332" s="135"/>
      <c r="M332" s="2"/>
      <c r="N332" s="15"/>
      <c r="O332" s="2"/>
      <c r="P332" s="2"/>
      <c r="Q332" s="2"/>
      <c r="R332" s="259"/>
      <c r="S332" s="81"/>
      <c r="T332" s="30"/>
    </row>
    <row r="333" spans="1:20" s="1" customFormat="1" ht="15.75" customHeight="1">
      <c r="A333" s="101"/>
      <c r="B333" s="34" t="s">
        <v>418</v>
      </c>
      <c r="C333" s="63"/>
      <c r="D333" s="117"/>
      <c r="E333" s="161">
        <f t="shared" si="69"/>
        <v>0</v>
      </c>
      <c r="F333" s="130"/>
      <c r="G333" s="148"/>
      <c r="H333" s="144"/>
      <c r="I333" s="144"/>
      <c r="J333" s="20"/>
      <c r="K333" s="149"/>
      <c r="L333" s="135"/>
      <c r="M333" s="2"/>
      <c r="N333" s="15"/>
      <c r="O333" s="2"/>
      <c r="P333" s="2"/>
      <c r="Q333" s="2"/>
      <c r="R333" s="259"/>
      <c r="S333" s="81"/>
      <c r="T333" s="30"/>
    </row>
    <row r="334" spans="1:20" s="1" customFormat="1" ht="13.5" customHeight="1">
      <c r="A334" s="101">
        <v>1</v>
      </c>
      <c r="B334" s="22"/>
      <c r="C334" s="63" t="s">
        <v>67</v>
      </c>
      <c r="D334" s="117">
        <v>25000</v>
      </c>
      <c r="E334" s="161">
        <f t="shared" si="69"/>
        <v>27150.000000000004</v>
      </c>
      <c r="F334" s="130">
        <v>27200</v>
      </c>
      <c r="G334" s="156">
        <v>27200</v>
      </c>
      <c r="H334" s="144">
        <v>38000</v>
      </c>
      <c r="I334" s="144">
        <v>43500</v>
      </c>
      <c r="J334" s="144">
        <v>50000</v>
      </c>
      <c r="K334" s="149">
        <v>60000</v>
      </c>
      <c r="L334" s="135"/>
      <c r="M334" s="2"/>
      <c r="N334" s="15"/>
      <c r="O334" s="2"/>
      <c r="P334" s="2">
        <f>(F334+O334+N334+M334+L334)*0.25</f>
        <v>6800</v>
      </c>
      <c r="Q334" s="2">
        <f>F334*0.3</f>
        <v>8160</v>
      </c>
      <c r="R334" s="259">
        <f>Q334+P334+O334+N334+M334+L334+F334</f>
        <v>42160</v>
      </c>
      <c r="S334" s="81"/>
      <c r="T334" s="30"/>
    </row>
    <row r="335" spans="1:20" s="1" customFormat="1" ht="15.75" customHeight="1">
      <c r="A335" s="101">
        <v>2</v>
      </c>
      <c r="B335" s="22" t="s">
        <v>379</v>
      </c>
      <c r="C335" s="63" t="s">
        <v>316</v>
      </c>
      <c r="D335" s="117">
        <v>18000</v>
      </c>
      <c r="E335" s="161">
        <f t="shared" si="69"/>
        <v>19548</v>
      </c>
      <c r="F335" s="130">
        <v>19600</v>
      </c>
      <c r="G335" s="150">
        <v>14200</v>
      </c>
      <c r="H335" s="144">
        <v>16300</v>
      </c>
      <c r="I335" s="143">
        <v>19600</v>
      </c>
      <c r="J335" s="144">
        <v>22800</v>
      </c>
      <c r="K335" s="149">
        <v>32600</v>
      </c>
      <c r="L335" s="135"/>
      <c r="M335" s="2"/>
      <c r="N335" s="15"/>
      <c r="O335" s="2"/>
      <c r="P335" s="2">
        <f>(F335+O335+N335+M335+L335)*0.25</f>
        <v>4900</v>
      </c>
      <c r="Q335" s="2">
        <f>F335*0.3</f>
        <v>5880</v>
      </c>
      <c r="R335" s="259">
        <f>Q335+P335+O335+N335+M335+L335+F335</f>
        <v>30380</v>
      </c>
      <c r="S335" s="81"/>
      <c r="T335" s="30"/>
    </row>
    <row r="336" spans="1:20" s="1" customFormat="1" ht="15.75" customHeight="1">
      <c r="A336" s="101">
        <v>3</v>
      </c>
      <c r="B336" s="22"/>
      <c r="C336" s="63" t="s">
        <v>316</v>
      </c>
      <c r="D336" s="117">
        <v>18000</v>
      </c>
      <c r="E336" s="161">
        <f t="shared" si="69"/>
        <v>19548</v>
      </c>
      <c r="F336" s="130">
        <v>19600</v>
      </c>
      <c r="G336" s="150">
        <v>14200</v>
      </c>
      <c r="H336" s="144">
        <v>16300</v>
      </c>
      <c r="I336" s="143">
        <v>19600</v>
      </c>
      <c r="J336" s="144">
        <v>22800</v>
      </c>
      <c r="K336" s="149">
        <v>32600</v>
      </c>
      <c r="L336" s="135"/>
      <c r="M336" s="2"/>
      <c r="N336" s="15"/>
      <c r="O336" s="2"/>
      <c r="P336" s="2">
        <f>(F336+O336+N336+M336+L336)*0.25</f>
        <v>4900</v>
      </c>
      <c r="Q336" s="2">
        <f>F336*0.3</f>
        <v>5880</v>
      </c>
      <c r="R336" s="259">
        <f>Q336+P336+O336+N336+M336+L336+F336</f>
        <v>30380</v>
      </c>
      <c r="S336" s="81"/>
      <c r="T336" s="30"/>
    </row>
    <row r="337" spans="1:20" s="57" customFormat="1" ht="15.75" customHeight="1">
      <c r="A337" s="60">
        <f>A336</f>
        <v>3</v>
      </c>
      <c r="B337" s="69" t="s">
        <v>96</v>
      </c>
      <c r="C337" s="70">
        <v>3</v>
      </c>
      <c r="D337" s="119">
        <f>SUM(D334:D336)</f>
        <v>61000</v>
      </c>
      <c r="E337" s="119">
        <f>SUM(E334:E336)</f>
        <v>66246</v>
      </c>
      <c r="F337" s="131">
        <f>SUM(F334:F336)</f>
        <v>66400</v>
      </c>
      <c r="G337" s="152"/>
      <c r="H337" s="145"/>
      <c r="I337" s="145">
        <f>G334+I335+I336</f>
        <v>66400</v>
      </c>
      <c r="J337" s="145"/>
      <c r="K337" s="153"/>
      <c r="L337" s="137"/>
      <c r="M337" s="38"/>
      <c r="N337" s="38"/>
      <c r="O337" s="38"/>
      <c r="P337" s="38">
        <f>SUM(P334:P336)</f>
        <v>16600</v>
      </c>
      <c r="Q337" s="38">
        <f>SUM(Q334:Q336)</f>
        <v>19920</v>
      </c>
      <c r="R337" s="260">
        <f>SUM(R334:R336)</f>
        <v>102920</v>
      </c>
      <c r="S337" s="81"/>
      <c r="T337" s="30"/>
    </row>
    <row r="338" spans="1:20" s="1" customFormat="1" ht="15.75" customHeight="1">
      <c r="A338" s="101"/>
      <c r="B338" s="22"/>
      <c r="C338" s="63"/>
      <c r="D338" s="117"/>
      <c r="E338" s="161">
        <f t="shared" si="69"/>
        <v>0</v>
      </c>
      <c r="F338" s="130"/>
      <c r="G338" s="148"/>
      <c r="H338" s="144"/>
      <c r="I338" s="144"/>
      <c r="J338" s="20"/>
      <c r="K338" s="149"/>
      <c r="L338" s="135"/>
      <c r="M338" s="2"/>
      <c r="N338" s="15"/>
      <c r="O338" s="2"/>
      <c r="P338" s="2"/>
      <c r="Q338" s="2"/>
      <c r="R338" s="259"/>
      <c r="S338" s="81"/>
      <c r="T338" s="30"/>
    </row>
    <row r="339" spans="1:20" s="1" customFormat="1" ht="15.75" customHeight="1">
      <c r="A339" s="101"/>
      <c r="B339" s="34" t="s">
        <v>420</v>
      </c>
      <c r="C339" s="63"/>
      <c r="D339" s="117"/>
      <c r="E339" s="161">
        <f t="shared" si="69"/>
        <v>0</v>
      </c>
      <c r="F339" s="130"/>
      <c r="G339" s="148"/>
      <c r="H339" s="144"/>
      <c r="I339" s="144"/>
      <c r="J339" s="20"/>
      <c r="K339" s="149"/>
      <c r="L339" s="135"/>
      <c r="M339" s="2"/>
      <c r="N339" s="15"/>
      <c r="O339" s="2"/>
      <c r="P339" s="2"/>
      <c r="Q339" s="2"/>
      <c r="R339" s="259"/>
      <c r="S339" s="81"/>
      <c r="T339" s="30"/>
    </row>
    <row r="340" spans="1:20" s="1" customFormat="1" ht="24" customHeight="1">
      <c r="A340" s="101">
        <v>1</v>
      </c>
      <c r="B340" s="22"/>
      <c r="C340" s="63" t="s">
        <v>421</v>
      </c>
      <c r="D340" s="117">
        <v>40000</v>
      </c>
      <c r="E340" s="161">
        <f t="shared" si="69"/>
        <v>43440</v>
      </c>
      <c r="F340" s="130">
        <v>43500</v>
      </c>
      <c r="G340" s="150">
        <v>27200</v>
      </c>
      <c r="H340" s="144">
        <v>38000</v>
      </c>
      <c r="I340" s="143">
        <v>43500</v>
      </c>
      <c r="J340" s="144">
        <v>50000</v>
      </c>
      <c r="K340" s="149">
        <v>60000</v>
      </c>
      <c r="L340" s="135"/>
      <c r="M340" s="2"/>
      <c r="N340" s="15"/>
      <c r="O340" s="2"/>
      <c r="P340" s="2">
        <f>(F340+O340+N340+M340+L340)*0.25</f>
        <v>10875</v>
      </c>
      <c r="Q340" s="2">
        <f>F340*0.3</f>
        <v>13050</v>
      </c>
      <c r="R340" s="259">
        <f>Q340+P340+O340+N340+M340+L340+F340</f>
        <v>67425</v>
      </c>
      <c r="S340" s="81"/>
      <c r="T340" s="30"/>
    </row>
    <row r="341" spans="1:20" s="57" customFormat="1" ht="15.75" customHeight="1">
      <c r="A341" s="60">
        <v>1</v>
      </c>
      <c r="B341" s="69" t="s">
        <v>96</v>
      </c>
      <c r="C341" s="83">
        <v>1</v>
      </c>
      <c r="D341" s="119">
        <f>D340</f>
        <v>40000</v>
      </c>
      <c r="E341" s="119">
        <f>E340</f>
        <v>43440</v>
      </c>
      <c r="F341" s="131">
        <f>F340</f>
        <v>43500</v>
      </c>
      <c r="G341" s="152"/>
      <c r="H341" s="145"/>
      <c r="I341" s="145">
        <f>I340</f>
        <v>43500</v>
      </c>
      <c r="J341" s="145"/>
      <c r="K341" s="153"/>
      <c r="L341" s="137"/>
      <c r="M341" s="38"/>
      <c r="N341" s="38"/>
      <c r="O341" s="38"/>
      <c r="P341" s="38">
        <f>P340</f>
        <v>10875</v>
      </c>
      <c r="Q341" s="38">
        <f>Q340</f>
        <v>13050</v>
      </c>
      <c r="R341" s="260">
        <f>R340</f>
        <v>67425</v>
      </c>
      <c r="S341" s="81"/>
      <c r="T341" s="30"/>
    </row>
    <row r="342" spans="1:20" s="1" customFormat="1" ht="11.25" customHeight="1">
      <c r="A342" s="101"/>
      <c r="B342" s="22"/>
      <c r="C342" s="63"/>
      <c r="D342" s="117"/>
      <c r="E342" s="161">
        <f t="shared" si="69"/>
        <v>0</v>
      </c>
      <c r="F342" s="130"/>
      <c r="G342" s="148"/>
      <c r="H342" s="144"/>
      <c r="I342" s="144"/>
      <c r="J342" s="20"/>
      <c r="K342" s="149"/>
      <c r="L342" s="135"/>
      <c r="M342" s="2"/>
      <c r="N342" s="15"/>
      <c r="O342" s="2"/>
      <c r="P342" s="2"/>
      <c r="Q342" s="2"/>
      <c r="R342" s="259"/>
      <c r="S342" s="81"/>
      <c r="T342" s="30"/>
    </row>
    <row r="343" spans="1:20" s="1" customFormat="1" ht="15.75" customHeight="1">
      <c r="A343" s="101"/>
      <c r="B343" s="34" t="s">
        <v>196</v>
      </c>
      <c r="C343" s="63"/>
      <c r="D343" s="117"/>
      <c r="E343" s="161">
        <f t="shared" si="69"/>
        <v>0</v>
      </c>
      <c r="F343" s="130"/>
      <c r="G343" s="148"/>
      <c r="H343" s="144"/>
      <c r="I343" s="144"/>
      <c r="J343" s="20"/>
      <c r="K343" s="149"/>
      <c r="L343" s="135"/>
      <c r="M343" s="2"/>
      <c r="N343" s="15"/>
      <c r="O343" s="2"/>
      <c r="P343" s="2"/>
      <c r="Q343" s="2"/>
      <c r="R343" s="259"/>
      <c r="S343" s="81"/>
      <c r="T343" s="30"/>
    </row>
    <row r="344" spans="1:20" s="1" customFormat="1" ht="15.75" customHeight="1">
      <c r="A344" s="101">
        <v>1</v>
      </c>
      <c r="B344" s="22" t="s">
        <v>233</v>
      </c>
      <c r="C344" s="63" t="s">
        <v>27</v>
      </c>
      <c r="D344" s="117">
        <v>32500</v>
      </c>
      <c r="E344" s="161">
        <f t="shared" si="69"/>
        <v>35295</v>
      </c>
      <c r="F344" s="130">
        <v>35300</v>
      </c>
      <c r="G344" s="148">
        <v>19600</v>
      </c>
      <c r="H344" s="144">
        <v>24000</v>
      </c>
      <c r="I344" s="144">
        <v>27200</v>
      </c>
      <c r="J344" s="143">
        <v>35300</v>
      </c>
      <c r="K344" s="149">
        <v>48900</v>
      </c>
      <c r="L344" s="135">
        <f>F344*0.05</f>
        <v>1765</v>
      </c>
      <c r="M344" s="2"/>
      <c r="N344" s="15"/>
      <c r="O344" s="2"/>
      <c r="P344" s="2">
        <f>(F344+O344+N344+M344+L344)*0.25</f>
        <v>9266.25</v>
      </c>
      <c r="Q344" s="2">
        <f>F344*0.3</f>
        <v>10590</v>
      </c>
      <c r="R344" s="259">
        <f>Q344+P344+O344+N344+M344+L344+F344</f>
        <v>56921.25</v>
      </c>
      <c r="S344" s="81"/>
      <c r="T344" s="30"/>
    </row>
    <row r="345" spans="1:20" s="1" customFormat="1" ht="15.75" customHeight="1">
      <c r="A345" s="101">
        <v>2</v>
      </c>
      <c r="B345" s="22" t="s">
        <v>473</v>
      </c>
      <c r="C345" s="63" t="s">
        <v>29</v>
      </c>
      <c r="D345" s="117">
        <v>18000</v>
      </c>
      <c r="E345" s="161">
        <f t="shared" si="69"/>
        <v>19548</v>
      </c>
      <c r="F345" s="130">
        <v>19600</v>
      </c>
      <c r="G345" s="150">
        <v>14200</v>
      </c>
      <c r="H345" s="144">
        <v>16300</v>
      </c>
      <c r="I345" s="143">
        <v>19600</v>
      </c>
      <c r="J345" s="144">
        <v>22800</v>
      </c>
      <c r="K345" s="149">
        <v>32600</v>
      </c>
      <c r="L345" s="135"/>
      <c r="M345" s="2"/>
      <c r="N345" s="15"/>
      <c r="O345" s="2"/>
      <c r="P345" s="2">
        <f>(F345+O345+N345+M345+L345)*0.25</f>
        <v>4900</v>
      </c>
      <c r="Q345" s="2">
        <f>F345*0.3</f>
        <v>5880</v>
      </c>
      <c r="R345" s="259">
        <f>Q345+P345+O345+N345+M345+L345+F345</f>
        <v>30380</v>
      </c>
      <c r="S345" s="81"/>
      <c r="T345" s="30"/>
    </row>
    <row r="346" spans="1:20" s="57" customFormat="1" ht="15.75" customHeight="1">
      <c r="A346" s="60">
        <v>2</v>
      </c>
      <c r="B346" s="69" t="s">
        <v>96</v>
      </c>
      <c r="C346" s="83">
        <v>2</v>
      </c>
      <c r="D346" s="119">
        <f>SUM(D344:D345)</f>
        <v>50500</v>
      </c>
      <c r="E346" s="119">
        <f>SUM(E344:E345)</f>
        <v>54843</v>
      </c>
      <c r="F346" s="131">
        <f>SUM(F344:F345)</f>
        <v>54900</v>
      </c>
      <c r="G346" s="152"/>
      <c r="H346" s="145"/>
      <c r="I346" s="145">
        <f>I345+J344</f>
        <v>54900</v>
      </c>
      <c r="J346" s="145"/>
      <c r="K346" s="153"/>
      <c r="L346" s="137">
        <f aca="true" t="shared" si="74" ref="L346:R346">SUM(L344:L345)</f>
        <v>1765</v>
      </c>
      <c r="M346" s="38">
        <f t="shared" si="74"/>
        <v>0</v>
      </c>
      <c r="N346" s="38">
        <f t="shared" si="74"/>
        <v>0</v>
      </c>
      <c r="O346" s="38">
        <f t="shared" si="74"/>
        <v>0</v>
      </c>
      <c r="P346" s="38">
        <f t="shared" si="74"/>
        <v>14166.25</v>
      </c>
      <c r="Q346" s="38">
        <f t="shared" si="74"/>
        <v>16470</v>
      </c>
      <c r="R346" s="260">
        <f t="shared" si="74"/>
        <v>87301.25</v>
      </c>
      <c r="S346" s="81"/>
      <c r="T346" s="30"/>
    </row>
    <row r="347" spans="1:20" s="11" customFormat="1" ht="6.75" customHeight="1">
      <c r="A347" s="28"/>
      <c r="B347" s="79"/>
      <c r="C347" s="80"/>
      <c r="D347" s="119"/>
      <c r="E347" s="161">
        <f t="shared" si="69"/>
        <v>0</v>
      </c>
      <c r="F347" s="130"/>
      <c r="G347" s="104"/>
      <c r="H347" s="146"/>
      <c r="I347" s="146"/>
      <c r="J347" s="146"/>
      <c r="K347" s="155"/>
      <c r="L347" s="138"/>
      <c r="M347" s="18"/>
      <c r="N347" s="18"/>
      <c r="O347" s="18"/>
      <c r="P347" s="18"/>
      <c r="Q347" s="18"/>
      <c r="R347" s="259"/>
      <c r="S347" s="81"/>
      <c r="T347" s="30"/>
    </row>
    <row r="348" spans="1:20" s="11" customFormat="1" ht="15.75" customHeight="1">
      <c r="A348" s="28"/>
      <c r="B348" s="79" t="s">
        <v>422</v>
      </c>
      <c r="C348" s="80"/>
      <c r="D348" s="119"/>
      <c r="E348" s="161">
        <f t="shared" si="69"/>
        <v>0</v>
      </c>
      <c r="F348" s="130"/>
      <c r="G348" s="104"/>
      <c r="H348" s="146"/>
      <c r="I348" s="146"/>
      <c r="J348" s="146"/>
      <c r="K348" s="155"/>
      <c r="L348" s="138"/>
      <c r="M348" s="18"/>
      <c r="N348" s="18"/>
      <c r="O348" s="18"/>
      <c r="P348" s="18"/>
      <c r="Q348" s="18"/>
      <c r="R348" s="259"/>
      <c r="S348" s="81"/>
      <c r="T348" s="30"/>
    </row>
    <row r="349" spans="1:20" s="11" customFormat="1" ht="15.75" customHeight="1">
      <c r="A349" s="101">
        <v>1</v>
      </c>
      <c r="B349" s="91" t="s">
        <v>423</v>
      </c>
      <c r="C349" s="63" t="s">
        <v>27</v>
      </c>
      <c r="D349" s="116">
        <v>25000</v>
      </c>
      <c r="E349" s="161">
        <f t="shared" si="69"/>
        <v>27150.000000000004</v>
      </c>
      <c r="F349" s="130">
        <v>27200</v>
      </c>
      <c r="G349" s="148">
        <v>19600</v>
      </c>
      <c r="H349" s="144">
        <v>24000</v>
      </c>
      <c r="I349" s="143">
        <v>27200</v>
      </c>
      <c r="J349" s="144">
        <v>35300</v>
      </c>
      <c r="K349" s="149">
        <v>48900</v>
      </c>
      <c r="L349" s="135"/>
      <c r="M349" s="2"/>
      <c r="N349" s="15"/>
      <c r="O349" s="2"/>
      <c r="P349" s="2">
        <f>(F349+O349+N349+M349+L349)*0.25</f>
        <v>6800</v>
      </c>
      <c r="Q349" s="2">
        <f>F349*0.3</f>
        <v>8160</v>
      </c>
      <c r="R349" s="259">
        <f>Q349+P349+O349+N349+M349+L349+F349</f>
        <v>42160</v>
      </c>
      <c r="S349" s="81"/>
      <c r="T349" s="30"/>
    </row>
    <row r="350" spans="1:20" s="16" customFormat="1" ht="30" customHeight="1">
      <c r="A350" s="101">
        <v>2</v>
      </c>
      <c r="B350" s="308" t="s">
        <v>597</v>
      </c>
      <c r="C350" s="86" t="s">
        <v>317</v>
      </c>
      <c r="D350" s="116">
        <v>18000</v>
      </c>
      <c r="E350" s="161">
        <f t="shared" si="69"/>
        <v>19548</v>
      </c>
      <c r="F350" s="130">
        <v>19600</v>
      </c>
      <c r="G350" s="150">
        <v>14200</v>
      </c>
      <c r="H350" s="144">
        <v>16300</v>
      </c>
      <c r="I350" s="143">
        <v>19600</v>
      </c>
      <c r="J350" s="144">
        <v>22800</v>
      </c>
      <c r="K350" s="149">
        <v>32600</v>
      </c>
      <c r="L350" s="135"/>
      <c r="M350" s="2"/>
      <c r="N350" s="15"/>
      <c r="O350" s="2"/>
      <c r="P350" s="2">
        <f>(F350+O350+N350+M350+L350)*0.25</f>
        <v>4900</v>
      </c>
      <c r="Q350" s="2">
        <f>F350*0.3</f>
        <v>5880</v>
      </c>
      <c r="R350" s="259">
        <f>Q350+P350+O350+N350+M350+L350+F350</f>
        <v>30380</v>
      </c>
      <c r="S350" s="91" t="s">
        <v>595</v>
      </c>
      <c r="T350" s="30"/>
    </row>
    <row r="351" spans="1:20" s="57" customFormat="1" ht="15.75" customHeight="1">
      <c r="A351" s="60">
        <v>2</v>
      </c>
      <c r="B351" s="69" t="s">
        <v>96</v>
      </c>
      <c r="C351" s="83">
        <v>2</v>
      </c>
      <c r="D351" s="119">
        <f>SUM(D349:D350)</f>
        <v>43000</v>
      </c>
      <c r="E351" s="119">
        <f>SUM(E349:E350)</f>
        <v>46698</v>
      </c>
      <c r="F351" s="131">
        <f>SUM(F349:F350)</f>
        <v>46800</v>
      </c>
      <c r="G351" s="152"/>
      <c r="H351" s="145"/>
      <c r="I351" s="145">
        <f>SUM(I349:I350)</f>
        <v>46800</v>
      </c>
      <c r="J351" s="145"/>
      <c r="K351" s="153"/>
      <c r="L351" s="137">
        <f aca="true" t="shared" si="75" ref="L351:R351">SUM(L349:L350)</f>
        <v>0</v>
      </c>
      <c r="M351" s="38">
        <f t="shared" si="75"/>
        <v>0</v>
      </c>
      <c r="N351" s="38">
        <f t="shared" si="75"/>
        <v>0</v>
      </c>
      <c r="O351" s="38">
        <f t="shared" si="75"/>
        <v>0</v>
      </c>
      <c r="P351" s="38">
        <f t="shared" si="75"/>
        <v>11700</v>
      </c>
      <c r="Q351" s="38">
        <f t="shared" si="75"/>
        <v>14040</v>
      </c>
      <c r="R351" s="260">
        <f t="shared" si="75"/>
        <v>72540</v>
      </c>
      <c r="S351" s="81"/>
      <c r="T351" s="30"/>
    </row>
    <row r="352" spans="1:20" s="11" customFormat="1" ht="8.25" customHeight="1">
      <c r="A352" s="28"/>
      <c r="B352" s="79"/>
      <c r="C352" s="80"/>
      <c r="D352" s="119"/>
      <c r="E352" s="161">
        <f t="shared" si="69"/>
        <v>0</v>
      </c>
      <c r="F352" s="130"/>
      <c r="G352" s="104"/>
      <c r="H352" s="146"/>
      <c r="I352" s="146"/>
      <c r="J352" s="146"/>
      <c r="K352" s="155"/>
      <c r="L352" s="138"/>
      <c r="M352" s="18"/>
      <c r="N352" s="18"/>
      <c r="O352" s="18"/>
      <c r="P352" s="18"/>
      <c r="Q352" s="18"/>
      <c r="R352" s="259"/>
      <c r="S352" s="81"/>
      <c r="T352" s="30"/>
    </row>
    <row r="353" spans="1:20" s="1" customFormat="1" ht="15.75" customHeight="1">
      <c r="A353" s="101"/>
      <c r="B353" s="34" t="s">
        <v>229</v>
      </c>
      <c r="C353" s="63"/>
      <c r="D353" s="117"/>
      <c r="E353" s="161">
        <f t="shared" si="69"/>
        <v>0</v>
      </c>
      <c r="F353" s="130"/>
      <c r="G353" s="148"/>
      <c r="H353" s="144"/>
      <c r="I353" s="144"/>
      <c r="J353" s="20"/>
      <c r="K353" s="149"/>
      <c r="L353" s="135"/>
      <c r="M353" s="2"/>
      <c r="N353" s="15"/>
      <c r="O353" s="2"/>
      <c r="P353" s="2"/>
      <c r="Q353" s="2"/>
      <c r="R353" s="259"/>
      <c r="S353" s="81"/>
      <c r="T353" s="30"/>
    </row>
    <row r="354" spans="1:20" s="16" customFormat="1" ht="24.75" customHeight="1">
      <c r="A354" s="101">
        <v>1</v>
      </c>
      <c r="B354" s="265" t="s">
        <v>509</v>
      </c>
      <c r="C354" s="86" t="s">
        <v>331</v>
      </c>
      <c r="D354" s="117">
        <v>32500</v>
      </c>
      <c r="E354" s="161">
        <f t="shared" si="69"/>
        <v>35295</v>
      </c>
      <c r="F354" s="130">
        <v>35300</v>
      </c>
      <c r="G354" s="148">
        <v>19600</v>
      </c>
      <c r="H354" s="144">
        <v>24000</v>
      </c>
      <c r="I354" s="144">
        <v>27200</v>
      </c>
      <c r="J354" s="143">
        <v>35300</v>
      </c>
      <c r="K354" s="149">
        <v>48900</v>
      </c>
      <c r="L354" s="136"/>
      <c r="M354" s="15"/>
      <c r="N354" s="15">
        <v>10000</v>
      </c>
      <c r="O354" s="15"/>
      <c r="P354" s="2">
        <f>(F354+O354+N354+M354+L354)*0.25</f>
        <v>11325</v>
      </c>
      <c r="Q354" s="2">
        <f>F354*0.3</f>
        <v>10590</v>
      </c>
      <c r="R354" s="259">
        <f>Q354+P354+O354+N354+M354+L354+F354</f>
        <v>67215</v>
      </c>
      <c r="S354" s="242" t="s">
        <v>502</v>
      </c>
      <c r="T354" s="30"/>
    </row>
    <row r="355" spans="1:20" s="1" customFormat="1" ht="22.5" customHeight="1">
      <c r="A355" s="101">
        <v>2</v>
      </c>
      <c r="B355" s="22" t="s">
        <v>425</v>
      </c>
      <c r="C355" s="63" t="s">
        <v>424</v>
      </c>
      <c r="D355" s="117">
        <v>18500</v>
      </c>
      <c r="E355" s="161">
        <f t="shared" si="69"/>
        <v>20091</v>
      </c>
      <c r="F355" s="130">
        <v>20100</v>
      </c>
      <c r="G355" s="150">
        <v>14200</v>
      </c>
      <c r="H355" s="144">
        <v>16300</v>
      </c>
      <c r="I355" s="143">
        <v>20100</v>
      </c>
      <c r="J355" s="144">
        <v>22800</v>
      </c>
      <c r="K355" s="149">
        <v>32600</v>
      </c>
      <c r="L355" s="135"/>
      <c r="M355" s="2"/>
      <c r="N355" s="15"/>
      <c r="O355" s="2"/>
      <c r="P355" s="2">
        <f>(F355+O355+N355+M355+L355)*0.25</f>
        <v>5025</v>
      </c>
      <c r="Q355" s="2">
        <f>F355*0.3</f>
        <v>6030</v>
      </c>
      <c r="R355" s="259">
        <f>Q355+P355+O355+N355+M355+L355+F355</f>
        <v>31155</v>
      </c>
      <c r="S355" s="81"/>
      <c r="T355" s="30"/>
    </row>
    <row r="356" spans="1:20" s="1" customFormat="1" ht="22.5" customHeight="1">
      <c r="A356" s="101">
        <v>3</v>
      </c>
      <c r="B356" s="22"/>
      <c r="C356" s="271" t="s">
        <v>581</v>
      </c>
      <c r="D356" s="117"/>
      <c r="E356" s="161"/>
      <c r="F356" s="130">
        <v>32600</v>
      </c>
      <c r="G356" s="150"/>
      <c r="H356" s="144"/>
      <c r="I356" s="143"/>
      <c r="J356" s="144"/>
      <c r="K356" s="149"/>
      <c r="L356" s="135"/>
      <c r="M356" s="2"/>
      <c r="N356" s="15"/>
      <c r="O356" s="2"/>
      <c r="P356" s="2"/>
      <c r="Q356" s="2"/>
      <c r="R356" s="259"/>
      <c r="S356" s="303" t="s">
        <v>564</v>
      </c>
      <c r="T356" s="30"/>
    </row>
    <row r="357" spans="1:20" s="57" customFormat="1" ht="15.75" customHeight="1">
      <c r="A357" s="60">
        <f>A355</f>
        <v>2</v>
      </c>
      <c r="B357" s="69" t="s">
        <v>96</v>
      </c>
      <c r="C357" s="83">
        <v>3</v>
      </c>
      <c r="D357" s="119">
        <f>SUM(D354:D355)</f>
        <v>51000</v>
      </c>
      <c r="E357" s="119">
        <f>SUM(E354:E355)</f>
        <v>55386</v>
      </c>
      <c r="F357" s="131">
        <f>SUM(F354:F355)</f>
        <v>55400</v>
      </c>
      <c r="G357" s="152"/>
      <c r="H357" s="145"/>
      <c r="I357" s="145">
        <f>I355+J354</f>
        <v>55400</v>
      </c>
      <c r="J357" s="145"/>
      <c r="K357" s="153"/>
      <c r="L357" s="137">
        <f aca="true" t="shared" si="76" ref="L357:R357">SUM(L354:L355)</f>
        <v>0</v>
      </c>
      <c r="M357" s="38">
        <f t="shared" si="76"/>
        <v>0</v>
      </c>
      <c r="N357" s="38">
        <f t="shared" si="76"/>
        <v>10000</v>
      </c>
      <c r="O357" s="38">
        <f t="shared" si="76"/>
        <v>0</v>
      </c>
      <c r="P357" s="38">
        <f t="shared" si="76"/>
        <v>16350</v>
      </c>
      <c r="Q357" s="38">
        <f t="shared" si="76"/>
        <v>16620</v>
      </c>
      <c r="R357" s="260">
        <f t="shared" si="76"/>
        <v>98370</v>
      </c>
      <c r="S357" s="81"/>
      <c r="T357" s="30"/>
    </row>
    <row r="358" spans="1:20" s="5" customFormat="1" ht="18.75" customHeight="1">
      <c r="A358" s="101"/>
      <c r="B358" s="22"/>
      <c r="C358" s="63"/>
      <c r="D358" s="117"/>
      <c r="E358" s="161">
        <f t="shared" si="69"/>
        <v>0</v>
      </c>
      <c r="F358" s="130"/>
      <c r="G358" s="148"/>
      <c r="H358" s="20"/>
      <c r="I358" s="20"/>
      <c r="J358" s="20"/>
      <c r="K358" s="149"/>
      <c r="L358" s="135"/>
      <c r="M358" s="2"/>
      <c r="N358" s="15"/>
      <c r="O358" s="2"/>
      <c r="P358" s="2"/>
      <c r="Q358" s="2"/>
      <c r="R358" s="259"/>
      <c r="S358" s="81"/>
      <c r="T358" s="30"/>
    </row>
    <row r="359" spans="1:20" s="1" customFormat="1" ht="15.75" customHeight="1">
      <c r="A359" s="26" t="s">
        <v>197</v>
      </c>
      <c r="B359" s="88"/>
      <c r="C359" s="75"/>
      <c r="D359" s="120"/>
      <c r="E359" s="161">
        <f t="shared" si="69"/>
        <v>0</v>
      </c>
      <c r="F359" s="130"/>
      <c r="G359" s="148"/>
      <c r="H359" s="20"/>
      <c r="I359" s="20"/>
      <c r="J359" s="20"/>
      <c r="K359" s="149"/>
      <c r="L359" s="135"/>
      <c r="M359" s="2"/>
      <c r="N359" s="15"/>
      <c r="O359" s="2"/>
      <c r="P359" s="2"/>
      <c r="Q359" s="2"/>
      <c r="R359" s="259"/>
      <c r="S359" s="81"/>
      <c r="T359" s="30"/>
    </row>
    <row r="360" spans="1:20" s="1" customFormat="1" ht="15.75" customHeight="1">
      <c r="A360" s="101"/>
      <c r="B360" s="34" t="s">
        <v>198</v>
      </c>
      <c r="C360" s="63"/>
      <c r="D360" s="117"/>
      <c r="E360" s="161">
        <f t="shared" si="69"/>
        <v>0</v>
      </c>
      <c r="F360" s="130"/>
      <c r="G360" s="148"/>
      <c r="H360" s="20"/>
      <c r="I360" s="20"/>
      <c r="J360" s="20"/>
      <c r="K360" s="149"/>
      <c r="L360" s="135"/>
      <c r="M360" s="2"/>
      <c r="N360" s="15"/>
      <c r="O360" s="2"/>
      <c r="P360" s="2"/>
      <c r="Q360" s="2"/>
      <c r="R360" s="259"/>
      <c r="S360" s="81"/>
      <c r="T360" s="30"/>
    </row>
    <row r="361" spans="1:20" s="1" customFormat="1" ht="24.75" customHeight="1">
      <c r="A361" s="101">
        <v>1</v>
      </c>
      <c r="B361" s="22" t="s">
        <v>114</v>
      </c>
      <c r="C361" s="63" t="s">
        <v>111</v>
      </c>
      <c r="D361" s="116">
        <v>32500</v>
      </c>
      <c r="E361" s="161">
        <f t="shared" si="69"/>
        <v>35295</v>
      </c>
      <c r="F361" s="130">
        <v>35300</v>
      </c>
      <c r="G361" s="148">
        <v>19600</v>
      </c>
      <c r="H361" s="144">
        <v>24000</v>
      </c>
      <c r="I361" s="144">
        <v>28300</v>
      </c>
      <c r="J361" s="143">
        <v>35300</v>
      </c>
      <c r="K361" s="149">
        <v>48900</v>
      </c>
      <c r="L361" s="135">
        <f>F361*0.15</f>
        <v>5295</v>
      </c>
      <c r="M361" s="2">
        <f>F361*0.1</f>
        <v>3530</v>
      </c>
      <c r="N361" s="15"/>
      <c r="O361" s="2"/>
      <c r="P361" s="2">
        <f aca="true" t="shared" si="77" ref="P361:P367">(F361+O361+N361+M361+L361)*0.25</f>
        <v>11031.25</v>
      </c>
      <c r="Q361" s="2">
        <f aca="true" t="shared" si="78" ref="Q361:Q367">F361*0.3</f>
        <v>10590</v>
      </c>
      <c r="R361" s="259">
        <f aca="true" t="shared" si="79" ref="R361:R367">Q361+P361+O361+N361+M361+L361+F361</f>
        <v>65746.25</v>
      </c>
      <c r="S361" s="81"/>
      <c r="T361" s="30"/>
    </row>
    <row r="362" spans="1:20" s="1" customFormat="1" ht="24" customHeight="1">
      <c r="A362" s="101">
        <v>2</v>
      </c>
      <c r="B362" s="22" t="s">
        <v>155</v>
      </c>
      <c r="C362" s="63" t="s">
        <v>112</v>
      </c>
      <c r="D362" s="116">
        <v>18000</v>
      </c>
      <c r="E362" s="161">
        <f t="shared" si="69"/>
        <v>19548</v>
      </c>
      <c r="F362" s="130">
        <v>19600</v>
      </c>
      <c r="G362" s="150">
        <v>11000</v>
      </c>
      <c r="H362" s="144">
        <v>13100</v>
      </c>
      <c r="I362" s="144">
        <v>15300</v>
      </c>
      <c r="J362" s="143">
        <v>19600</v>
      </c>
      <c r="K362" s="149">
        <v>26100</v>
      </c>
      <c r="L362" s="135">
        <f>F362*0.1</f>
        <v>1960</v>
      </c>
      <c r="M362" s="2"/>
      <c r="N362" s="15"/>
      <c r="O362" s="2"/>
      <c r="P362" s="2">
        <f t="shared" si="77"/>
        <v>5390</v>
      </c>
      <c r="Q362" s="2">
        <f t="shared" si="78"/>
        <v>5880</v>
      </c>
      <c r="R362" s="259">
        <f t="shared" si="79"/>
        <v>32830</v>
      </c>
      <c r="S362" s="81"/>
      <c r="T362" s="30"/>
    </row>
    <row r="363" spans="1:20" s="1" customFormat="1" ht="24" customHeight="1">
      <c r="A363" s="101">
        <v>3</v>
      </c>
      <c r="B363" s="22" t="s">
        <v>319</v>
      </c>
      <c r="C363" s="63" t="s">
        <v>426</v>
      </c>
      <c r="D363" s="116">
        <v>18000</v>
      </c>
      <c r="E363" s="161">
        <f t="shared" si="69"/>
        <v>19548</v>
      </c>
      <c r="F363" s="130">
        <v>19600</v>
      </c>
      <c r="G363" s="150">
        <v>11000</v>
      </c>
      <c r="H363" s="144">
        <v>13100</v>
      </c>
      <c r="I363" s="144">
        <v>15300</v>
      </c>
      <c r="J363" s="143">
        <v>19600</v>
      </c>
      <c r="K363" s="149">
        <v>26100</v>
      </c>
      <c r="L363" s="135"/>
      <c r="M363" s="2"/>
      <c r="N363" s="15"/>
      <c r="O363" s="2"/>
      <c r="P363" s="2">
        <f t="shared" si="77"/>
        <v>4900</v>
      </c>
      <c r="Q363" s="2">
        <f t="shared" si="78"/>
        <v>5880</v>
      </c>
      <c r="R363" s="259">
        <f t="shared" si="79"/>
        <v>30380</v>
      </c>
      <c r="S363" s="81"/>
      <c r="T363" s="30"/>
    </row>
    <row r="364" spans="1:20" s="1" customFormat="1" ht="28.5" customHeight="1">
      <c r="A364" s="101">
        <v>4</v>
      </c>
      <c r="B364" s="22"/>
      <c r="C364" s="63" t="s">
        <v>113</v>
      </c>
      <c r="D364" s="116">
        <v>16000</v>
      </c>
      <c r="E364" s="161">
        <f t="shared" si="69"/>
        <v>17376</v>
      </c>
      <c r="F364" s="130">
        <v>17400</v>
      </c>
      <c r="G364" s="150">
        <v>8700</v>
      </c>
      <c r="H364" s="144">
        <v>11000</v>
      </c>
      <c r="I364" s="144">
        <v>13100</v>
      </c>
      <c r="J364" s="143">
        <v>17400</v>
      </c>
      <c r="K364" s="149">
        <v>21800</v>
      </c>
      <c r="L364" s="135"/>
      <c r="M364" s="2"/>
      <c r="N364" s="15"/>
      <c r="O364" s="2"/>
      <c r="P364" s="2">
        <f t="shared" si="77"/>
        <v>4350</v>
      </c>
      <c r="Q364" s="2">
        <f t="shared" si="78"/>
        <v>5220</v>
      </c>
      <c r="R364" s="259">
        <f t="shared" si="79"/>
        <v>26970</v>
      </c>
      <c r="S364" s="297" t="s">
        <v>578</v>
      </c>
      <c r="T364" s="30"/>
    </row>
    <row r="365" spans="1:20" s="1" customFormat="1" ht="22.5" customHeight="1">
      <c r="A365" s="101">
        <v>5</v>
      </c>
      <c r="B365" s="22" t="s">
        <v>428</v>
      </c>
      <c r="C365" s="63" t="s">
        <v>427</v>
      </c>
      <c r="D365" s="116">
        <v>18000</v>
      </c>
      <c r="E365" s="161">
        <f t="shared" si="69"/>
        <v>19548</v>
      </c>
      <c r="F365" s="130">
        <v>19600</v>
      </c>
      <c r="G365" s="150">
        <v>11000</v>
      </c>
      <c r="H365" s="144">
        <v>13100</v>
      </c>
      <c r="I365" s="144">
        <v>15300</v>
      </c>
      <c r="J365" s="143">
        <v>19600</v>
      </c>
      <c r="K365" s="149">
        <v>26100</v>
      </c>
      <c r="L365" s="135"/>
      <c r="M365" s="2"/>
      <c r="N365" s="15">
        <v>1400</v>
      </c>
      <c r="O365" s="2"/>
      <c r="P365" s="2">
        <f t="shared" si="77"/>
        <v>5250</v>
      </c>
      <c r="Q365" s="2">
        <f t="shared" si="78"/>
        <v>5880</v>
      </c>
      <c r="R365" s="259">
        <f t="shared" si="79"/>
        <v>32130</v>
      </c>
      <c r="S365" s="81"/>
      <c r="T365" s="30"/>
    </row>
    <row r="366" spans="1:20" s="1" customFormat="1" ht="37.5" customHeight="1">
      <c r="A366" s="101">
        <v>6</v>
      </c>
      <c r="B366" s="22"/>
      <c r="C366" s="240" t="s">
        <v>535</v>
      </c>
      <c r="D366" s="116">
        <v>16000</v>
      </c>
      <c r="E366" s="161">
        <f t="shared" si="69"/>
        <v>17376</v>
      </c>
      <c r="F366" s="130">
        <v>17400</v>
      </c>
      <c r="G366" s="150">
        <v>8700</v>
      </c>
      <c r="H366" s="144">
        <v>11000</v>
      </c>
      <c r="I366" s="144">
        <v>13100</v>
      </c>
      <c r="J366" s="143">
        <v>17400</v>
      </c>
      <c r="K366" s="149">
        <v>21800</v>
      </c>
      <c r="L366" s="135"/>
      <c r="M366" s="2"/>
      <c r="N366" s="15"/>
      <c r="O366" s="2"/>
      <c r="P366" s="2">
        <f t="shared" si="77"/>
        <v>4350</v>
      </c>
      <c r="Q366" s="2">
        <f t="shared" si="78"/>
        <v>5220</v>
      </c>
      <c r="R366" s="259">
        <f t="shared" si="79"/>
        <v>26970</v>
      </c>
      <c r="S366" s="267" t="s">
        <v>515</v>
      </c>
      <c r="T366" s="30"/>
    </row>
    <row r="367" spans="1:20" s="1" customFormat="1" ht="55.5" customHeight="1">
      <c r="A367" s="101">
        <v>7</v>
      </c>
      <c r="B367" s="81" t="s">
        <v>554</v>
      </c>
      <c r="C367" s="271" t="s">
        <v>439</v>
      </c>
      <c r="D367" s="116"/>
      <c r="E367" s="161"/>
      <c r="F367" s="130">
        <v>21800</v>
      </c>
      <c r="G367" s="150"/>
      <c r="H367" s="144"/>
      <c r="I367" s="144"/>
      <c r="J367" s="143"/>
      <c r="K367" s="149"/>
      <c r="L367" s="135"/>
      <c r="M367" s="2"/>
      <c r="N367" s="15">
        <v>2200</v>
      </c>
      <c r="O367" s="2"/>
      <c r="P367" s="2">
        <f t="shared" si="77"/>
        <v>6000</v>
      </c>
      <c r="Q367" s="2">
        <f t="shared" si="78"/>
        <v>6540</v>
      </c>
      <c r="R367" s="259">
        <f t="shared" si="79"/>
        <v>36540</v>
      </c>
      <c r="S367" s="252" t="s">
        <v>534</v>
      </c>
      <c r="T367" s="30"/>
    </row>
    <row r="368" spans="1:20" s="57" customFormat="1" ht="15.75" customHeight="1">
      <c r="A368" s="60">
        <v>7</v>
      </c>
      <c r="B368" s="69" t="s">
        <v>96</v>
      </c>
      <c r="C368" s="83">
        <v>6</v>
      </c>
      <c r="D368" s="121">
        <f>SUM(D361:D366)</f>
        <v>118500</v>
      </c>
      <c r="E368" s="121">
        <f>SUM(E361:E366)</f>
        <v>128691</v>
      </c>
      <c r="F368" s="133">
        <f>SUM(F361:F367)</f>
        <v>150700</v>
      </c>
      <c r="G368" s="152"/>
      <c r="H368" s="145"/>
      <c r="I368" s="145"/>
      <c r="J368" s="145">
        <f>SUM(J361:J366)</f>
        <v>128900</v>
      </c>
      <c r="K368" s="153"/>
      <c r="L368" s="137">
        <f>SUM(L361:L366)</f>
        <v>7255</v>
      </c>
      <c r="M368" s="38">
        <f>SUM(M361:M366)</f>
        <v>3530</v>
      </c>
      <c r="N368" s="38">
        <f>SUM(N361:N366)</f>
        <v>1400</v>
      </c>
      <c r="O368" s="38">
        <f>SUM(O361:O366)</f>
        <v>0</v>
      </c>
      <c r="P368" s="38">
        <f>SUM(P361:P367)</f>
        <v>41271.25</v>
      </c>
      <c r="Q368" s="38">
        <f>SUM(Q361:Q367)</f>
        <v>45210</v>
      </c>
      <c r="R368" s="260">
        <f>SUM(R361:R367)</f>
        <v>251566.25</v>
      </c>
      <c r="S368" s="81"/>
      <c r="T368" s="30"/>
    </row>
    <row r="369" spans="1:20" s="1" customFormat="1" ht="15.75" customHeight="1">
      <c r="A369" s="101"/>
      <c r="B369" s="22"/>
      <c r="C369" s="63"/>
      <c r="D369" s="117"/>
      <c r="E369" s="161">
        <f t="shared" si="69"/>
        <v>0</v>
      </c>
      <c r="F369" s="130"/>
      <c r="G369" s="158"/>
      <c r="H369" s="19"/>
      <c r="I369" s="19"/>
      <c r="J369" s="19"/>
      <c r="K369" s="149"/>
      <c r="L369" s="135"/>
      <c r="M369" s="2"/>
      <c r="N369" s="15"/>
      <c r="O369" s="2"/>
      <c r="P369" s="2"/>
      <c r="Q369" s="2"/>
      <c r="R369" s="259"/>
      <c r="S369" s="81"/>
      <c r="T369" s="30"/>
    </row>
    <row r="370" spans="1:20" s="1" customFormat="1" ht="15.75" customHeight="1">
      <c r="A370" s="101"/>
      <c r="B370" s="34" t="s">
        <v>211</v>
      </c>
      <c r="C370" s="63"/>
      <c r="D370" s="117"/>
      <c r="E370" s="161">
        <f t="shared" si="69"/>
        <v>0</v>
      </c>
      <c r="F370" s="130"/>
      <c r="G370" s="148"/>
      <c r="H370" s="20"/>
      <c r="I370" s="20"/>
      <c r="J370" s="20"/>
      <c r="K370" s="149"/>
      <c r="L370" s="135"/>
      <c r="M370" s="2"/>
      <c r="N370" s="15"/>
      <c r="O370" s="2"/>
      <c r="P370" s="2"/>
      <c r="Q370" s="2"/>
      <c r="R370" s="259"/>
      <c r="S370" s="81"/>
      <c r="T370" s="30"/>
    </row>
    <row r="371" spans="1:20" s="1" customFormat="1" ht="22.5" customHeight="1">
      <c r="A371" s="101">
        <v>1</v>
      </c>
      <c r="B371" s="22" t="s">
        <v>57</v>
      </c>
      <c r="C371" s="63" t="s">
        <v>200</v>
      </c>
      <c r="D371" s="117">
        <v>15000</v>
      </c>
      <c r="E371" s="161">
        <f t="shared" si="69"/>
        <v>16290.000000000002</v>
      </c>
      <c r="F371" s="130">
        <v>16300</v>
      </c>
      <c r="G371" s="150">
        <v>12000</v>
      </c>
      <c r="H371" s="143">
        <v>16300</v>
      </c>
      <c r="I371" s="20">
        <v>19600</v>
      </c>
      <c r="J371" s="20">
        <v>22800</v>
      </c>
      <c r="K371" s="149">
        <v>32600</v>
      </c>
      <c r="L371" s="135">
        <f>F371*0.4</f>
        <v>6520</v>
      </c>
      <c r="M371" s="2"/>
      <c r="N371" s="15"/>
      <c r="O371" s="2"/>
      <c r="P371" s="2">
        <f>(F371+O371+N371+M371+L371)*0.25</f>
        <v>5705</v>
      </c>
      <c r="Q371" s="2">
        <f>F371*0.3</f>
        <v>4890</v>
      </c>
      <c r="R371" s="259">
        <f>Q371+P371+O371+N371+M371+L371+F371</f>
        <v>33415</v>
      </c>
      <c r="S371" s="81"/>
      <c r="T371" s="30"/>
    </row>
    <row r="372" spans="1:20" s="1" customFormat="1" ht="19.5" customHeight="1">
      <c r="A372" s="101">
        <v>2</v>
      </c>
      <c r="B372" s="22" t="s">
        <v>429</v>
      </c>
      <c r="C372" s="63" t="s">
        <v>563</v>
      </c>
      <c r="D372" s="117">
        <v>12000</v>
      </c>
      <c r="E372" s="161">
        <f t="shared" si="69"/>
        <v>13032.000000000002</v>
      </c>
      <c r="F372" s="130">
        <v>13100</v>
      </c>
      <c r="G372" s="150">
        <v>8700</v>
      </c>
      <c r="H372" s="20">
        <v>11000</v>
      </c>
      <c r="I372" s="143">
        <v>13100</v>
      </c>
      <c r="J372" s="20">
        <v>15300</v>
      </c>
      <c r="K372" s="149">
        <v>21800</v>
      </c>
      <c r="L372" s="135">
        <f>F372*0.4</f>
        <v>5240</v>
      </c>
      <c r="M372" s="2"/>
      <c r="N372" s="15"/>
      <c r="O372" s="2"/>
      <c r="P372" s="2">
        <f>(F372+O372+N372+M372+L372)*0.25</f>
        <v>4585</v>
      </c>
      <c r="Q372" s="2">
        <f>F372*0.3</f>
        <v>3930</v>
      </c>
      <c r="R372" s="259">
        <f>Q372+P372+O372+N372+M372+L372+F372</f>
        <v>26855</v>
      </c>
      <c r="S372" s="81"/>
      <c r="T372" s="30"/>
    </row>
    <row r="373" spans="1:20" s="1" customFormat="1" ht="20.25" customHeight="1">
      <c r="A373" s="101">
        <v>3</v>
      </c>
      <c r="B373" s="22" t="s">
        <v>58</v>
      </c>
      <c r="C373" s="63" t="s">
        <v>65</v>
      </c>
      <c r="D373" s="117">
        <v>10000</v>
      </c>
      <c r="E373" s="161">
        <f t="shared" si="69"/>
        <v>10860</v>
      </c>
      <c r="F373" s="130">
        <v>11000</v>
      </c>
      <c r="G373" s="150">
        <v>6500</v>
      </c>
      <c r="H373" s="20">
        <v>8700</v>
      </c>
      <c r="I373" s="143">
        <v>11000</v>
      </c>
      <c r="J373" s="20">
        <v>12000</v>
      </c>
      <c r="K373" s="149">
        <v>16000</v>
      </c>
      <c r="L373" s="135">
        <f>F373*0.4</f>
        <v>4400</v>
      </c>
      <c r="M373" s="2"/>
      <c r="N373" s="15"/>
      <c r="O373" s="2"/>
      <c r="P373" s="2">
        <f>(F373+O373+N373+M373+L373)*0.25</f>
        <v>3850</v>
      </c>
      <c r="Q373" s="2">
        <f>F373*0.3</f>
        <v>3300</v>
      </c>
      <c r="R373" s="259">
        <f>Q373+P373+O373+N373+M373+L373+F373</f>
        <v>22550</v>
      </c>
      <c r="S373" s="81"/>
      <c r="T373" s="30"/>
    </row>
    <row r="374" spans="1:20" s="1" customFormat="1" ht="15.75" customHeight="1">
      <c r="A374" s="101">
        <v>4</v>
      </c>
      <c r="B374" s="22" t="s">
        <v>351</v>
      </c>
      <c r="C374" s="63" t="s">
        <v>66</v>
      </c>
      <c r="D374" s="117">
        <v>8000</v>
      </c>
      <c r="E374" s="161">
        <f t="shared" si="69"/>
        <v>8688</v>
      </c>
      <c r="F374" s="130">
        <v>8700</v>
      </c>
      <c r="G374" s="150">
        <v>6500</v>
      </c>
      <c r="H374" s="143">
        <v>8700</v>
      </c>
      <c r="I374" s="20">
        <v>11000</v>
      </c>
      <c r="J374" s="20">
        <v>12000</v>
      </c>
      <c r="K374" s="149">
        <v>16000</v>
      </c>
      <c r="L374" s="135">
        <f>F374*0.4</f>
        <v>3480</v>
      </c>
      <c r="M374" s="2"/>
      <c r="N374" s="15"/>
      <c r="O374" s="2"/>
      <c r="P374" s="2">
        <f>(F374+O374+N374+M374+L374)*0.25</f>
        <v>3045</v>
      </c>
      <c r="Q374" s="2">
        <f>F374*0.3</f>
        <v>2610</v>
      </c>
      <c r="R374" s="259">
        <f>Q374+P374+O374+N374+M374+L374+F374</f>
        <v>17835</v>
      </c>
      <c r="S374" s="81"/>
      <c r="T374" s="30"/>
    </row>
    <row r="375" spans="1:20" s="57" customFormat="1" ht="15.75" customHeight="1">
      <c r="A375" s="60">
        <v>4</v>
      </c>
      <c r="B375" s="69"/>
      <c r="C375" s="83">
        <v>4</v>
      </c>
      <c r="D375" s="119">
        <f>SUM(D371:D374)</f>
        <v>45000</v>
      </c>
      <c r="E375" s="119">
        <f>SUM(E371:E374)</f>
        <v>48870</v>
      </c>
      <c r="F375" s="131">
        <f>SUM(F371:F374)</f>
        <v>49100</v>
      </c>
      <c r="G375" s="152"/>
      <c r="H375" s="145"/>
      <c r="I375" s="145">
        <f>H371+I372+I373+H374</f>
        <v>49100</v>
      </c>
      <c r="J375" s="145"/>
      <c r="K375" s="153"/>
      <c r="L375" s="137">
        <f aca="true" t="shared" si="80" ref="L375:R375">SUM(L371:L374)</f>
        <v>19640</v>
      </c>
      <c r="M375" s="38">
        <f t="shared" si="80"/>
        <v>0</v>
      </c>
      <c r="N375" s="38">
        <f t="shared" si="80"/>
        <v>0</v>
      </c>
      <c r="O375" s="38">
        <f t="shared" si="80"/>
        <v>0</v>
      </c>
      <c r="P375" s="38">
        <f t="shared" si="80"/>
        <v>17185</v>
      </c>
      <c r="Q375" s="38">
        <f t="shared" si="80"/>
        <v>14730</v>
      </c>
      <c r="R375" s="260">
        <f t="shared" si="80"/>
        <v>100655</v>
      </c>
      <c r="S375" s="81"/>
      <c r="T375" s="30"/>
    </row>
    <row r="376" spans="1:20" s="1" customFormat="1" ht="15.75" customHeight="1">
      <c r="A376" s="101"/>
      <c r="B376" s="34" t="s">
        <v>231</v>
      </c>
      <c r="C376" s="63"/>
      <c r="D376" s="117"/>
      <c r="E376" s="161">
        <f t="shared" si="69"/>
        <v>0</v>
      </c>
      <c r="F376" s="130"/>
      <c r="G376" s="148"/>
      <c r="H376" s="20"/>
      <c r="I376" s="20"/>
      <c r="J376" s="20"/>
      <c r="K376" s="149"/>
      <c r="L376" s="135"/>
      <c r="M376" s="2"/>
      <c r="N376" s="15"/>
      <c r="O376" s="2"/>
      <c r="P376" s="2"/>
      <c r="Q376" s="2"/>
      <c r="R376" s="259"/>
      <c r="S376" s="81"/>
      <c r="T376" s="30"/>
    </row>
    <row r="377" spans="1:20" s="1" customFormat="1" ht="15.75" customHeight="1">
      <c r="A377" s="101">
        <v>1</v>
      </c>
      <c r="B377" s="22" t="s">
        <v>352</v>
      </c>
      <c r="C377" s="63" t="s">
        <v>232</v>
      </c>
      <c r="D377" s="117">
        <v>26000</v>
      </c>
      <c r="E377" s="161">
        <f t="shared" si="69"/>
        <v>28236.000000000004</v>
      </c>
      <c r="F377" s="130">
        <v>28300</v>
      </c>
      <c r="G377" s="150">
        <v>19600</v>
      </c>
      <c r="H377" s="20">
        <v>24000</v>
      </c>
      <c r="I377" s="143">
        <v>28300</v>
      </c>
      <c r="J377" s="20">
        <v>35300</v>
      </c>
      <c r="K377" s="149">
        <v>48900</v>
      </c>
      <c r="L377" s="135"/>
      <c r="M377" s="2"/>
      <c r="N377" s="15"/>
      <c r="O377" s="2">
        <f>F377*0.05</f>
        <v>1415</v>
      </c>
      <c r="P377" s="2">
        <f>(F377+O377+N377+M377+L377)*0.25</f>
        <v>7428.75</v>
      </c>
      <c r="Q377" s="2">
        <f>F377*0.3</f>
        <v>8490</v>
      </c>
      <c r="R377" s="259">
        <f>Q377+P377+O377+N377+M377+L377+F377</f>
        <v>45633.75</v>
      </c>
      <c r="S377" s="81"/>
      <c r="T377" s="30"/>
    </row>
    <row r="378" spans="1:20" s="57" customFormat="1" ht="15.75" customHeight="1">
      <c r="A378" s="60">
        <v>1</v>
      </c>
      <c r="B378" s="69"/>
      <c r="C378" s="83">
        <v>1</v>
      </c>
      <c r="D378" s="119">
        <f>SUM(D377)</f>
        <v>26000</v>
      </c>
      <c r="E378" s="119">
        <f>SUM(E377)</f>
        <v>28236.000000000004</v>
      </c>
      <c r="F378" s="131">
        <f>SUM(F377)</f>
        <v>28300</v>
      </c>
      <c r="G378" s="152"/>
      <c r="H378" s="145"/>
      <c r="I378" s="145">
        <f>I377</f>
        <v>28300</v>
      </c>
      <c r="J378" s="145"/>
      <c r="K378" s="153"/>
      <c r="L378" s="137">
        <f aca="true" t="shared" si="81" ref="L378:R378">SUM(L377:L377)</f>
        <v>0</v>
      </c>
      <c r="M378" s="38">
        <f t="shared" si="81"/>
        <v>0</v>
      </c>
      <c r="N378" s="38">
        <f t="shared" si="81"/>
        <v>0</v>
      </c>
      <c r="O378" s="38">
        <f t="shared" si="81"/>
        <v>1415</v>
      </c>
      <c r="P378" s="38">
        <f t="shared" si="81"/>
        <v>7428.75</v>
      </c>
      <c r="Q378" s="38">
        <f t="shared" si="81"/>
        <v>8490</v>
      </c>
      <c r="R378" s="260">
        <f t="shared" si="81"/>
        <v>45633.75</v>
      </c>
      <c r="S378" s="81"/>
      <c r="T378" s="30"/>
    </row>
    <row r="379" spans="1:20" s="5" customFormat="1" ht="15.75" customHeight="1">
      <c r="A379" s="101"/>
      <c r="B379" s="22"/>
      <c r="C379" s="63"/>
      <c r="D379" s="117"/>
      <c r="E379" s="161">
        <f t="shared" si="69"/>
        <v>0</v>
      </c>
      <c r="F379" s="130"/>
      <c r="G379" s="148"/>
      <c r="H379" s="20"/>
      <c r="I379" s="20"/>
      <c r="J379" s="20"/>
      <c r="K379" s="149"/>
      <c r="L379" s="135"/>
      <c r="M379" s="2"/>
      <c r="N379" s="15"/>
      <c r="O379" s="2"/>
      <c r="P379" s="2"/>
      <c r="Q379" s="2"/>
      <c r="R379" s="259"/>
      <c r="S379" s="81"/>
      <c r="T379" s="30"/>
    </row>
    <row r="380" spans="1:20" s="1" customFormat="1" ht="37.5" customHeight="1">
      <c r="A380" s="101"/>
      <c r="B380" s="34" t="s">
        <v>204</v>
      </c>
      <c r="C380" s="63"/>
      <c r="D380" s="117"/>
      <c r="E380" s="161">
        <f t="shared" si="69"/>
        <v>0</v>
      </c>
      <c r="F380" s="130"/>
      <c r="G380" s="148"/>
      <c r="H380" s="20"/>
      <c r="I380" s="20"/>
      <c r="J380" s="20"/>
      <c r="K380" s="149"/>
      <c r="L380" s="135"/>
      <c r="M380" s="2"/>
      <c r="N380" s="15"/>
      <c r="O380" s="2"/>
      <c r="P380" s="2"/>
      <c r="Q380" s="2"/>
      <c r="R380" s="259"/>
      <c r="S380" s="81" t="s">
        <v>531</v>
      </c>
      <c r="T380" s="30"/>
    </row>
    <row r="381" spans="1:20" s="1" customFormat="1" ht="15.75" customHeight="1">
      <c r="A381" s="101">
        <v>1</v>
      </c>
      <c r="B381" s="68" t="s">
        <v>83</v>
      </c>
      <c r="C381" s="63" t="s">
        <v>82</v>
      </c>
      <c r="D381" s="116">
        <v>21000</v>
      </c>
      <c r="E381" s="161">
        <f t="shared" si="69"/>
        <v>22806</v>
      </c>
      <c r="F381" s="130">
        <v>22900</v>
      </c>
      <c r="G381" s="150">
        <v>14000</v>
      </c>
      <c r="H381" s="144">
        <v>18000</v>
      </c>
      <c r="I381" s="20">
        <v>19600</v>
      </c>
      <c r="J381" s="144">
        <v>22900</v>
      </c>
      <c r="K381" s="154">
        <v>32600</v>
      </c>
      <c r="L381" s="135">
        <f>F381*0.2</f>
        <v>4580</v>
      </c>
      <c r="M381" s="2">
        <f>F381*0.1</f>
        <v>2290</v>
      </c>
      <c r="N381" s="15"/>
      <c r="O381" s="2"/>
      <c r="P381" s="2">
        <f>(F381+O381+N381+M381+L381)*0.25</f>
        <v>7442.5</v>
      </c>
      <c r="Q381" s="2">
        <f>F381*0.3</f>
        <v>6870</v>
      </c>
      <c r="R381" s="259">
        <f>Q381+P381+O381+N381+M381+L381+F381</f>
        <v>44082.5</v>
      </c>
      <c r="S381" s="81"/>
      <c r="T381" s="30"/>
    </row>
    <row r="382" spans="1:20" s="1" customFormat="1" ht="15.75" customHeight="1">
      <c r="A382" s="101">
        <v>2</v>
      </c>
      <c r="B382" s="68" t="s">
        <v>326</v>
      </c>
      <c r="C382" s="63" t="s">
        <v>85</v>
      </c>
      <c r="D382" s="116">
        <v>16000</v>
      </c>
      <c r="E382" s="161">
        <f t="shared" si="69"/>
        <v>17376</v>
      </c>
      <c r="F382" s="130">
        <v>17400</v>
      </c>
      <c r="G382" s="148">
        <v>8700</v>
      </c>
      <c r="H382" s="144">
        <v>11000</v>
      </c>
      <c r="I382" s="144">
        <v>13100</v>
      </c>
      <c r="J382" s="143">
        <v>17400</v>
      </c>
      <c r="K382" s="149">
        <v>21800</v>
      </c>
      <c r="L382" s="135">
        <f>F382*0.1</f>
        <v>1740</v>
      </c>
      <c r="M382" s="2"/>
      <c r="N382" s="15"/>
      <c r="O382" s="2"/>
      <c r="P382" s="2">
        <f>(F382+O382+N382+M382+L382)*0.25</f>
        <v>4785</v>
      </c>
      <c r="Q382" s="2">
        <f>F382*0.3</f>
        <v>5220</v>
      </c>
      <c r="R382" s="259">
        <f>Q382+P382+O382+N382+M382+L382+F382</f>
        <v>29145</v>
      </c>
      <c r="S382" s="81"/>
      <c r="T382" s="30"/>
    </row>
    <row r="383" spans="1:20" s="1" customFormat="1" ht="44.25" customHeight="1">
      <c r="A383" s="238">
        <v>3</v>
      </c>
      <c r="B383" s="239"/>
      <c r="C383" s="240" t="s">
        <v>524</v>
      </c>
      <c r="D383" s="116">
        <v>16000</v>
      </c>
      <c r="E383" s="161">
        <f t="shared" si="69"/>
        <v>17376</v>
      </c>
      <c r="F383" s="130">
        <v>17400</v>
      </c>
      <c r="G383" s="148">
        <v>8700</v>
      </c>
      <c r="H383" s="144">
        <v>11000</v>
      </c>
      <c r="I383" s="144">
        <v>13100</v>
      </c>
      <c r="J383" s="143">
        <v>17400</v>
      </c>
      <c r="K383" s="149">
        <v>21800</v>
      </c>
      <c r="L383" s="135"/>
      <c r="M383" s="2"/>
      <c r="N383" s="15"/>
      <c r="O383" s="2"/>
      <c r="P383" s="2">
        <f>(F383+O383+N383+M383+L383)*0.25</f>
        <v>4350</v>
      </c>
      <c r="Q383" s="2">
        <f>F383*0.3</f>
        <v>5220</v>
      </c>
      <c r="R383" s="259">
        <f>Q383+P383+O383+N383+M383+L383+F383</f>
        <v>26970</v>
      </c>
      <c r="S383" s="270" t="s">
        <v>518</v>
      </c>
      <c r="T383" s="30"/>
    </row>
    <row r="384" spans="1:20" s="1" customFormat="1" ht="15.75" customHeight="1">
      <c r="A384" s="101">
        <v>4</v>
      </c>
      <c r="B384" s="68" t="s">
        <v>454</v>
      </c>
      <c r="C384" s="63" t="s">
        <v>84</v>
      </c>
      <c r="D384" s="116">
        <v>14000</v>
      </c>
      <c r="E384" s="161">
        <f t="shared" si="69"/>
        <v>15204.000000000002</v>
      </c>
      <c r="F384" s="130">
        <v>15200</v>
      </c>
      <c r="G384" s="148">
        <v>8700</v>
      </c>
      <c r="H384" s="144">
        <v>11000</v>
      </c>
      <c r="I384" s="144">
        <v>13100</v>
      </c>
      <c r="J384" s="143">
        <v>15200</v>
      </c>
      <c r="K384" s="149">
        <v>21800</v>
      </c>
      <c r="L384" s="135"/>
      <c r="M384" s="2"/>
      <c r="N384" s="15">
        <v>9000</v>
      </c>
      <c r="O384" s="2"/>
      <c r="P384" s="2">
        <f>(F384+O384+N384+M384+L384)*0.25</f>
        <v>6050</v>
      </c>
      <c r="Q384" s="2">
        <f>F384*0.3</f>
        <v>4560</v>
      </c>
      <c r="R384" s="259">
        <f>Q384+P384+O384+N384+M384+L384+F384</f>
        <v>34810</v>
      </c>
      <c r="S384" s="81"/>
      <c r="T384" s="30"/>
    </row>
    <row r="385" spans="1:20" s="57" customFormat="1" ht="15.75" customHeight="1">
      <c r="A385" s="60">
        <v>4</v>
      </c>
      <c r="B385" s="38"/>
      <c r="C385" s="83">
        <v>3</v>
      </c>
      <c r="D385" s="121">
        <f>SUM(D381:D384)</f>
        <v>67000</v>
      </c>
      <c r="E385" s="121">
        <f>SUM(E381:E384)</f>
        <v>72762</v>
      </c>
      <c r="F385" s="121">
        <f>SUM(F381:F384)</f>
        <v>72900</v>
      </c>
      <c r="G385" s="152"/>
      <c r="H385" s="145"/>
      <c r="I385" s="145"/>
      <c r="J385" s="145">
        <f>SUM(J381:J384)</f>
        <v>72900</v>
      </c>
      <c r="K385" s="153"/>
      <c r="L385" s="137">
        <f>SUM(L381:L384)</f>
        <v>6320</v>
      </c>
      <c r="M385" s="137">
        <f aca="true" t="shared" si="82" ref="M385:R385">SUM(M381:M384)</f>
        <v>2290</v>
      </c>
      <c r="N385" s="137">
        <f t="shared" si="82"/>
        <v>9000</v>
      </c>
      <c r="O385" s="137">
        <f t="shared" si="82"/>
        <v>0</v>
      </c>
      <c r="P385" s="137">
        <f t="shared" si="82"/>
        <v>22627.5</v>
      </c>
      <c r="Q385" s="137">
        <f t="shared" si="82"/>
        <v>21870</v>
      </c>
      <c r="R385" s="262">
        <f t="shared" si="82"/>
        <v>135007.5</v>
      </c>
      <c r="S385" s="81"/>
      <c r="T385" s="30"/>
    </row>
    <row r="386" spans="1:20" s="5" customFormat="1" ht="11.25" customHeight="1">
      <c r="A386" s="101"/>
      <c r="B386" s="22"/>
      <c r="C386" s="63"/>
      <c r="D386" s="117"/>
      <c r="E386" s="161">
        <f aca="true" t="shared" si="83" ref="E386:E452">D386*1.086</f>
        <v>0</v>
      </c>
      <c r="F386" s="130"/>
      <c r="G386" s="148"/>
      <c r="H386" s="20"/>
      <c r="I386" s="20"/>
      <c r="J386" s="20"/>
      <c r="K386" s="149"/>
      <c r="L386" s="135"/>
      <c r="M386" s="2"/>
      <c r="N386" s="15"/>
      <c r="O386" s="2"/>
      <c r="P386" s="2"/>
      <c r="Q386" s="2"/>
      <c r="R386" s="259"/>
      <c r="S386" s="81"/>
      <c r="T386" s="30"/>
    </row>
    <row r="387" spans="1:20" s="11" customFormat="1" ht="15.75" customHeight="1">
      <c r="A387" s="28"/>
      <c r="B387" s="79" t="s">
        <v>433</v>
      </c>
      <c r="C387" s="80"/>
      <c r="D387" s="119"/>
      <c r="E387" s="161">
        <f t="shared" si="83"/>
        <v>0</v>
      </c>
      <c r="F387" s="130"/>
      <c r="G387" s="104"/>
      <c r="H387" s="146"/>
      <c r="I387" s="146"/>
      <c r="J387" s="146"/>
      <c r="K387" s="155"/>
      <c r="L387" s="138"/>
      <c r="M387" s="18"/>
      <c r="N387" s="18"/>
      <c r="O387" s="18"/>
      <c r="P387" s="18"/>
      <c r="Q387" s="18"/>
      <c r="R387" s="259"/>
      <c r="S387" s="81"/>
      <c r="T387" s="30"/>
    </row>
    <row r="388" spans="1:20" s="16" customFormat="1" ht="15.75" customHeight="1">
      <c r="A388" s="101">
        <v>1</v>
      </c>
      <c r="B388" s="91" t="s">
        <v>434</v>
      </c>
      <c r="C388" s="86" t="s">
        <v>435</v>
      </c>
      <c r="D388" s="116">
        <v>30000</v>
      </c>
      <c r="E388" s="161">
        <f t="shared" si="83"/>
        <v>32580.000000000004</v>
      </c>
      <c r="F388" s="130">
        <v>32600</v>
      </c>
      <c r="G388" s="150">
        <v>19600</v>
      </c>
      <c r="H388" s="144">
        <v>24000</v>
      </c>
      <c r="I388" s="144">
        <v>28300</v>
      </c>
      <c r="J388" s="143">
        <v>32600</v>
      </c>
      <c r="K388" s="151">
        <v>43400</v>
      </c>
      <c r="L388" s="136"/>
      <c r="M388" s="15"/>
      <c r="N388" s="15"/>
      <c r="O388" s="15"/>
      <c r="P388" s="2">
        <f aca="true" t="shared" si="84" ref="P388:P399">(F388+O388+N388+M388+L388)*0.25</f>
        <v>8150</v>
      </c>
      <c r="Q388" s="2">
        <f aca="true" t="shared" si="85" ref="Q388:Q399">F388*0.3</f>
        <v>9780</v>
      </c>
      <c r="R388" s="259">
        <f aca="true" t="shared" si="86" ref="R388:R399">Q388+P388+O388+N388+M388+L388+F388</f>
        <v>50530</v>
      </c>
      <c r="S388" s="81"/>
      <c r="T388" s="30"/>
    </row>
    <row r="389" spans="1:20" s="16" customFormat="1" ht="22.5" customHeight="1">
      <c r="A389" s="101">
        <v>2</v>
      </c>
      <c r="B389" s="91" t="s">
        <v>436</v>
      </c>
      <c r="C389" s="86" t="s">
        <v>437</v>
      </c>
      <c r="D389" s="116">
        <v>28000</v>
      </c>
      <c r="E389" s="161">
        <f t="shared" si="83"/>
        <v>30408.000000000004</v>
      </c>
      <c r="F389" s="130">
        <v>30500</v>
      </c>
      <c r="G389" s="150">
        <v>17400</v>
      </c>
      <c r="H389" s="144">
        <v>21800</v>
      </c>
      <c r="I389" s="144">
        <v>27200</v>
      </c>
      <c r="J389" s="143">
        <v>30500</v>
      </c>
      <c r="K389" s="151">
        <v>34800</v>
      </c>
      <c r="L389" s="136">
        <f>F389*0.15</f>
        <v>4575</v>
      </c>
      <c r="M389" s="15"/>
      <c r="N389" s="15"/>
      <c r="O389" s="15"/>
      <c r="P389" s="2">
        <f t="shared" si="84"/>
        <v>8768.75</v>
      </c>
      <c r="Q389" s="2">
        <f t="shared" si="85"/>
        <v>9150</v>
      </c>
      <c r="R389" s="259">
        <f t="shared" si="86"/>
        <v>52993.75</v>
      </c>
      <c r="S389" s="81"/>
      <c r="T389" s="30"/>
    </row>
    <row r="390" spans="1:20" s="16" customFormat="1" ht="21.75" customHeight="1">
      <c r="A390" s="101">
        <v>3</v>
      </c>
      <c r="B390" s="91" t="s">
        <v>438</v>
      </c>
      <c r="C390" s="86" t="s">
        <v>439</v>
      </c>
      <c r="D390" s="116">
        <v>20000</v>
      </c>
      <c r="E390" s="161">
        <f t="shared" si="83"/>
        <v>21720</v>
      </c>
      <c r="F390" s="130">
        <v>21800</v>
      </c>
      <c r="G390" s="150">
        <v>11000</v>
      </c>
      <c r="H390" s="144">
        <v>13100</v>
      </c>
      <c r="I390" s="144">
        <v>15300</v>
      </c>
      <c r="J390" s="143">
        <v>21800</v>
      </c>
      <c r="K390" s="151">
        <v>26100</v>
      </c>
      <c r="L390" s="136">
        <f>F390*0.05</f>
        <v>1090</v>
      </c>
      <c r="M390" s="15"/>
      <c r="N390" s="15"/>
      <c r="O390" s="15"/>
      <c r="P390" s="2">
        <f t="shared" si="84"/>
        <v>5722.5</v>
      </c>
      <c r="Q390" s="2">
        <f t="shared" si="85"/>
        <v>6540</v>
      </c>
      <c r="R390" s="259">
        <f t="shared" si="86"/>
        <v>35152.5</v>
      </c>
      <c r="S390" s="81"/>
      <c r="T390" s="30"/>
    </row>
    <row r="391" spans="1:20" s="16" customFormat="1" ht="51.75" customHeight="1">
      <c r="A391" s="101">
        <v>4</v>
      </c>
      <c r="C391" s="240" t="s">
        <v>533</v>
      </c>
      <c r="D391" s="116">
        <v>20000</v>
      </c>
      <c r="E391" s="161">
        <f t="shared" si="83"/>
        <v>21720</v>
      </c>
      <c r="F391" s="130">
        <v>21800</v>
      </c>
      <c r="G391" s="150">
        <v>11000</v>
      </c>
      <c r="H391" s="144">
        <v>13100</v>
      </c>
      <c r="I391" s="144">
        <v>15300</v>
      </c>
      <c r="J391" s="143">
        <v>21800</v>
      </c>
      <c r="K391" s="151">
        <v>26100</v>
      </c>
      <c r="L391" s="136"/>
      <c r="M391" s="15"/>
      <c r="N391" s="15">
        <v>2200</v>
      </c>
      <c r="O391" s="15"/>
      <c r="P391" s="2">
        <f t="shared" si="84"/>
        <v>6000</v>
      </c>
      <c r="Q391" s="2">
        <f t="shared" si="85"/>
        <v>6540</v>
      </c>
      <c r="R391" s="259">
        <f t="shared" si="86"/>
        <v>36540</v>
      </c>
      <c r="S391" s="252" t="s">
        <v>534</v>
      </c>
      <c r="T391" s="30"/>
    </row>
    <row r="392" spans="1:20" s="16" customFormat="1" ht="23.25" customHeight="1">
      <c r="A392" s="101">
        <v>5</v>
      </c>
      <c r="B392" s="91" t="s">
        <v>440</v>
      </c>
      <c r="C392" s="86" t="s">
        <v>441</v>
      </c>
      <c r="D392" s="117">
        <v>14000</v>
      </c>
      <c r="E392" s="161">
        <f t="shared" si="83"/>
        <v>15204.000000000002</v>
      </c>
      <c r="F392" s="130">
        <v>15600</v>
      </c>
      <c r="G392" s="150">
        <v>11000</v>
      </c>
      <c r="H392" s="144">
        <v>13100</v>
      </c>
      <c r="I392" s="143">
        <v>15600</v>
      </c>
      <c r="J392" s="144">
        <v>17400</v>
      </c>
      <c r="K392" s="151">
        <v>21800</v>
      </c>
      <c r="L392" s="136">
        <f>F392*0.05</f>
        <v>780</v>
      </c>
      <c r="M392" s="15"/>
      <c r="N392" s="15"/>
      <c r="O392" s="15"/>
      <c r="P392" s="2">
        <f t="shared" si="84"/>
        <v>4095</v>
      </c>
      <c r="Q392" s="2">
        <f t="shared" si="85"/>
        <v>4680</v>
      </c>
      <c r="R392" s="259">
        <f t="shared" si="86"/>
        <v>25155</v>
      </c>
      <c r="S392" s="81"/>
      <c r="T392" s="30"/>
    </row>
    <row r="393" spans="1:20" s="237" customFormat="1" ht="49.5" customHeight="1">
      <c r="A393" s="101">
        <v>6</v>
      </c>
      <c r="B393" s="265"/>
      <c r="C393" s="240" t="s">
        <v>519</v>
      </c>
      <c r="D393" s="244">
        <v>12000</v>
      </c>
      <c r="E393" s="245">
        <f t="shared" si="83"/>
        <v>13032.000000000002</v>
      </c>
      <c r="F393" s="246">
        <v>13100</v>
      </c>
      <c r="G393" s="247">
        <v>11000</v>
      </c>
      <c r="H393" s="248">
        <v>13100</v>
      </c>
      <c r="I393" s="248">
        <v>15300</v>
      </c>
      <c r="J393" s="248">
        <v>17400</v>
      </c>
      <c r="K393" s="249">
        <v>21800</v>
      </c>
      <c r="L393" s="250"/>
      <c r="M393" s="251"/>
      <c r="N393" s="251"/>
      <c r="O393" s="251"/>
      <c r="P393" s="251">
        <f t="shared" si="84"/>
        <v>3275</v>
      </c>
      <c r="Q393" s="251">
        <f t="shared" si="85"/>
        <v>3930</v>
      </c>
      <c r="R393" s="263">
        <f t="shared" si="86"/>
        <v>20305</v>
      </c>
      <c r="S393" s="267" t="s">
        <v>492</v>
      </c>
      <c r="T393" s="236"/>
    </row>
    <row r="394" spans="1:20" s="16" customFormat="1" ht="38.25" customHeight="1">
      <c r="A394" s="101">
        <v>7</v>
      </c>
      <c r="B394" s="265"/>
      <c r="C394" s="240" t="s">
        <v>520</v>
      </c>
      <c r="D394" s="244">
        <v>16000</v>
      </c>
      <c r="E394" s="245">
        <f t="shared" si="83"/>
        <v>17376</v>
      </c>
      <c r="F394" s="246">
        <v>17400</v>
      </c>
      <c r="G394" s="247">
        <v>11000</v>
      </c>
      <c r="H394" s="248">
        <v>13100</v>
      </c>
      <c r="I394" s="248">
        <v>15300</v>
      </c>
      <c r="J394" s="248">
        <v>17400</v>
      </c>
      <c r="K394" s="249">
        <v>21800</v>
      </c>
      <c r="L394" s="250"/>
      <c r="M394" s="251"/>
      <c r="N394" s="251"/>
      <c r="O394" s="251"/>
      <c r="P394" s="251">
        <f t="shared" si="84"/>
        <v>4350</v>
      </c>
      <c r="Q394" s="251">
        <f t="shared" si="85"/>
        <v>5220</v>
      </c>
      <c r="R394" s="263">
        <f t="shared" si="86"/>
        <v>26970</v>
      </c>
      <c r="S394" s="267" t="s">
        <v>491</v>
      </c>
      <c r="T394" s="30"/>
    </row>
    <row r="395" spans="1:20" s="16" customFormat="1" ht="38.25" customHeight="1">
      <c r="A395" s="101">
        <v>8</v>
      </c>
      <c r="B395" s="91"/>
      <c r="C395" s="240" t="s">
        <v>521</v>
      </c>
      <c r="D395" s="117">
        <v>12000</v>
      </c>
      <c r="E395" s="161">
        <f t="shared" si="83"/>
        <v>13032.000000000002</v>
      </c>
      <c r="F395" s="130">
        <v>13100</v>
      </c>
      <c r="G395" s="150">
        <v>11000</v>
      </c>
      <c r="H395" s="143">
        <v>13100</v>
      </c>
      <c r="I395" s="144">
        <v>15300</v>
      </c>
      <c r="J395" s="144">
        <v>17400</v>
      </c>
      <c r="K395" s="151">
        <v>21800</v>
      </c>
      <c r="L395" s="136"/>
      <c r="M395" s="15"/>
      <c r="N395" s="15"/>
      <c r="O395" s="15"/>
      <c r="P395" s="2">
        <f t="shared" si="84"/>
        <v>3275</v>
      </c>
      <c r="Q395" s="2">
        <f t="shared" si="85"/>
        <v>3930</v>
      </c>
      <c r="R395" s="259">
        <f t="shared" si="86"/>
        <v>20305</v>
      </c>
      <c r="S395" s="81"/>
      <c r="T395" s="30"/>
    </row>
    <row r="396" spans="1:20" s="16" customFormat="1" ht="38.25" customHeight="1">
      <c r="A396" s="101">
        <v>9</v>
      </c>
      <c r="B396" s="91" t="s">
        <v>442</v>
      </c>
      <c r="C396" s="271" t="s">
        <v>529</v>
      </c>
      <c r="D396" s="117"/>
      <c r="E396" s="161"/>
      <c r="F396" s="130">
        <v>21800</v>
      </c>
      <c r="G396" s="150"/>
      <c r="H396" s="143"/>
      <c r="I396" s="144"/>
      <c r="J396" s="144"/>
      <c r="K396" s="151"/>
      <c r="L396" s="136"/>
      <c r="M396" s="15"/>
      <c r="N396" s="15"/>
      <c r="O396" s="15"/>
      <c r="P396" s="2">
        <f t="shared" si="84"/>
        <v>5450</v>
      </c>
      <c r="Q396" s="2">
        <f t="shared" si="85"/>
        <v>6540</v>
      </c>
      <c r="R396" s="259">
        <f t="shared" si="86"/>
        <v>33790</v>
      </c>
      <c r="S396" s="81"/>
      <c r="T396" s="30"/>
    </row>
    <row r="397" spans="1:20" s="16" customFormat="1" ht="38.25" customHeight="1">
      <c r="A397" s="101">
        <v>10</v>
      </c>
      <c r="B397" s="91"/>
      <c r="C397" s="271" t="s">
        <v>529</v>
      </c>
      <c r="D397" s="117"/>
      <c r="E397" s="161"/>
      <c r="F397" s="130">
        <v>21800</v>
      </c>
      <c r="G397" s="150"/>
      <c r="H397" s="143"/>
      <c r="I397" s="144"/>
      <c r="J397" s="144"/>
      <c r="K397" s="151"/>
      <c r="L397" s="136"/>
      <c r="M397" s="15"/>
      <c r="N397" s="15"/>
      <c r="O397" s="15"/>
      <c r="P397" s="2">
        <f t="shared" si="84"/>
        <v>5450</v>
      </c>
      <c r="Q397" s="2">
        <f t="shared" si="85"/>
        <v>6540</v>
      </c>
      <c r="R397" s="259">
        <f t="shared" si="86"/>
        <v>33790</v>
      </c>
      <c r="S397" s="81"/>
      <c r="T397" s="30"/>
    </row>
    <row r="398" spans="1:20" s="16" customFormat="1" ht="15.75" customHeight="1">
      <c r="A398" s="101">
        <v>11</v>
      </c>
      <c r="B398" s="91" t="s">
        <v>444</v>
      </c>
      <c r="C398" s="86" t="s">
        <v>443</v>
      </c>
      <c r="D398" s="117">
        <v>20000</v>
      </c>
      <c r="E398" s="161">
        <f t="shared" si="83"/>
        <v>21720</v>
      </c>
      <c r="F398" s="130">
        <v>21800</v>
      </c>
      <c r="G398" s="150">
        <v>17400</v>
      </c>
      <c r="H398" s="144">
        <v>19600</v>
      </c>
      <c r="I398" s="143">
        <v>21800</v>
      </c>
      <c r="J398" s="144">
        <v>23900</v>
      </c>
      <c r="K398" s="151">
        <v>38000</v>
      </c>
      <c r="L398" s="136">
        <f>F398*0.2</f>
        <v>4360</v>
      </c>
      <c r="M398" s="15"/>
      <c r="N398" s="15"/>
      <c r="O398" s="15"/>
      <c r="P398" s="2">
        <f t="shared" si="84"/>
        <v>6540</v>
      </c>
      <c r="Q398" s="2">
        <f t="shared" si="85"/>
        <v>6540</v>
      </c>
      <c r="R398" s="259">
        <f t="shared" si="86"/>
        <v>39240</v>
      </c>
      <c r="S398" s="81"/>
      <c r="T398" s="30"/>
    </row>
    <row r="399" spans="1:20" s="16" customFormat="1" ht="15.75" customHeight="1">
      <c r="A399" s="101">
        <v>12</v>
      </c>
      <c r="B399" s="91" t="s">
        <v>445</v>
      </c>
      <c r="C399" s="86" t="s">
        <v>443</v>
      </c>
      <c r="D399" s="117">
        <v>20000</v>
      </c>
      <c r="E399" s="161">
        <f t="shared" si="83"/>
        <v>21720</v>
      </c>
      <c r="F399" s="130">
        <v>21800</v>
      </c>
      <c r="G399" s="150">
        <v>17400</v>
      </c>
      <c r="H399" s="144">
        <v>19600</v>
      </c>
      <c r="I399" s="143">
        <v>21800</v>
      </c>
      <c r="J399" s="144">
        <v>23900</v>
      </c>
      <c r="K399" s="151">
        <v>38000</v>
      </c>
      <c r="L399" s="136">
        <f>F399*0.2</f>
        <v>4360</v>
      </c>
      <c r="M399" s="15"/>
      <c r="N399" s="15"/>
      <c r="O399" s="15"/>
      <c r="P399" s="2">
        <f t="shared" si="84"/>
        <v>6540</v>
      </c>
      <c r="Q399" s="2">
        <f t="shared" si="85"/>
        <v>6540</v>
      </c>
      <c r="R399" s="259">
        <f t="shared" si="86"/>
        <v>39240</v>
      </c>
      <c r="S399" s="81"/>
      <c r="T399" s="30"/>
    </row>
    <row r="400" spans="1:20" s="57" customFormat="1" ht="15.75" customHeight="1">
      <c r="A400" s="60">
        <f>A399</f>
        <v>12</v>
      </c>
      <c r="B400" s="69" t="s">
        <v>96</v>
      </c>
      <c r="C400" s="83">
        <v>8</v>
      </c>
      <c r="D400" s="119">
        <f>SUM(D388:D399)</f>
        <v>192000</v>
      </c>
      <c r="E400" s="119">
        <f>SUM(E388:E399)</f>
        <v>208512</v>
      </c>
      <c r="F400" s="131">
        <f>SUM(F388:F399)</f>
        <v>253100</v>
      </c>
      <c r="G400" s="152"/>
      <c r="H400" s="145">
        <f>J388+J389+J390+J391+I392+H393+J394+H395+I398+I399</f>
        <v>209500</v>
      </c>
      <c r="I400" s="145"/>
      <c r="J400" s="145"/>
      <c r="K400" s="153"/>
      <c r="L400" s="137">
        <f>SUM(L388:L399)</f>
        <v>15165</v>
      </c>
      <c r="M400" s="38">
        <f aca="true" t="shared" si="87" ref="M400:R400">SUM(M388:M399)</f>
        <v>0</v>
      </c>
      <c r="N400" s="38">
        <f t="shared" si="87"/>
        <v>2200</v>
      </c>
      <c r="O400" s="38">
        <f t="shared" si="87"/>
        <v>0</v>
      </c>
      <c r="P400" s="38">
        <f t="shared" si="87"/>
        <v>67616.25</v>
      </c>
      <c r="Q400" s="38">
        <f t="shared" si="87"/>
        <v>75930</v>
      </c>
      <c r="R400" s="260">
        <f t="shared" si="87"/>
        <v>414011.25</v>
      </c>
      <c r="S400" s="81"/>
      <c r="T400" s="30"/>
    </row>
    <row r="401" spans="1:20" s="5" customFormat="1" ht="15.75" customHeight="1">
      <c r="A401" s="101"/>
      <c r="B401" s="22"/>
      <c r="C401" s="63"/>
      <c r="D401" s="117"/>
      <c r="E401" s="161">
        <f t="shared" si="83"/>
        <v>0</v>
      </c>
      <c r="F401" s="130"/>
      <c r="G401" s="148"/>
      <c r="H401" s="20"/>
      <c r="I401" s="20"/>
      <c r="J401" s="20"/>
      <c r="K401" s="149"/>
      <c r="L401" s="135"/>
      <c r="M401" s="2"/>
      <c r="N401" s="15"/>
      <c r="O401" s="2"/>
      <c r="P401" s="2"/>
      <c r="Q401" s="2"/>
      <c r="R401" s="259"/>
      <c r="S401" s="81"/>
      <c r="T401" s="30"/>
    </row>
    <row r="402" spans="1:20" s="1" customFormat="1" ht="15.75" customHeight="1">
      <c r="A402" s="101"/>
      <c r="B402" s="34" t="s">
        <v>482</v>
      </c>
      <c r="C402" s="63"/>
      <c r="D402" s="117"/>
      <c r="E402" s="161">
        <f t="shared" si="83"/>
        <v>0</v>
      </c>
      <c r="F402" s="130"/>
      <c r="G402" s="148"/>
      <c r="H402" s="20"/>
      <c r="I402" s="20"/>
      <c r="J402" s="20"/>
      <c r="K402" s="149"/>
      <c r="L402" s="135"/>
      <c r="M402" s="2"/>
      <c r="N402" s="15"/>
      <c r="O402" s="2"/>
      <c r="P402" s="2"/>
      <c r="Q402" s="2"/>
      <c r="R402" s="259"/>
      <c r="S402" s="81"/>
      <c r="T402" s="30"/>
    </row>
    <row r="403" spans="1:20" s="1" customFormat="1" ht="30.75" customHeight="1">
      <c r="A403" s="101">
        <v>1</v>
      </c>
      <c r="B403" s="265" t="s">
        <v>511</v>
      </c>
      <c r="C403" s="63" t="s">
        <v>483</v>
      </c>
      <c r="D403" s="116">
        <v>32500</v>
      </c>
      <c r="E403" s="161">
        <f t="shared" si="83"/>
        <v>35295</v>
      </c>
      <c r="F403" s="130">
        <v>35300</v>
      </c>
      <c r="G403" s="148">
        <v>19600</v>
      </c>
      <c r="H403" s="144">
        <v>24000</v>
      </c>
      <c r="I403" s="144">
        <v>28300</v>
      </c>
      <c r="J403" s="143">
        <v>35300</v>
      </c>
      <c r="K403" s="149">
        <v>48900</v>
      </c>
      <c r="L403" s="135"/>
      <c r="M403" s="2"/>
      <c r="N403" s="15">
        <v>6100</v>
      </c>
      <c r="O403" s="2"/>
      <c r="P403" s="2">
        <f>(F403+O403+N403+M403+L403)*0.25</f>
        <v>10350</v>
      </c>
      <c r="Q403" s="2">
        <f>F403*0.3</f>
        <v>10590</v>
      </c>
      <c r="R403" s="259">
        <f>Q403+P403+O403+N403+M403+L403+F403</f>
        <v>62340</v>
      </c>
      <c r="S403" s="242" t="s">
        <v>503</v>
      </c>
      <c r="T403" s="30"/>
    </row>
    <row r="404" spans="1:20" s="1" customFormat="1" ht="24" customHeight="1">
      <c r="A404" s="101">
        <v>2</v>
      </c>
      <c r="B404" s="22"/>
      <c r="C404" s="63" t="s">
        <v>484</v>
      </c>
      <c r="D404" s="116">
        <v>18000</v>
      </c>
      <c r="E404" s="161">
        <f t="shared" si="83"/>
        <v>19548</v>
      </c>
      <c r="F404" s="130">
        <v>19600</v>
      </c>
      <c r="G404" s="150">
        <v>14200</v>
      </c>
      <c r="H404" s="144">
        <v>16300</v>
      </c>
      <c r="I404" s="143">
        <v>19600</v>
      </c>
      <c r="J404" s="144">
        <v>22800</v>
      </c>
      <c r="K404" s="149">
        <v>32600</v>
      </c>
      <c r="L404" s="135"/>
      <c r="M404" s="2"/>
      <c r="N404" s="15"/>
      <c r="O404" s="2"/>
      <c r="P404" s="2">
        <f>(F404+O404+N404+M404+L404)*0.25</f>
        <v>4900</v>
      </c>
      <c r="Q404" s="2">
        <f>F404*0.3</f>
        <v>5880</v>
      </c>
      <c r="R404" s="259">
        <f>Q404+P404+O404+N404+M404+L404+F404</f>
        <v>30380</v>
      </c>
      <c r="S404" s="81"/>
      <c r="T404" s="30"/>
    </row>
    <row r="405" spans="1:20" s="57" customFormat="1" ht="15.75" customHeight="1">
      <c r="A405" s="60">
        <f>A404</f>
        <v>2</v>
      </c>
      <c r="B405" s="69" t="s">
        <v>96</v>
      </c>
      <c r="C405" s="83">
        <v>2</v>
      </c>
      <c r="D405" s="121">
        <f>SUM(D403:D404)</f>
        <v>50500</v>
      </c>
      <c r="E405" s="121">
        <f>SUM(E403:E404)</f>
        <v>54843</v>
      </c>
      <c r="F405" s="133">
        <f>SUM(F403:F404)</f>
        <v>54900</v>
      </c>
      <c r="G405" s="152"/>
      <c r="H405" s="145"/>
      <c r="I405" s="145"/>
      <c r="J405" s="145">
        <f>J403+I404</f>
        <v>54900</v>
      </c>
      <c r="K405" s="153"/>
      <c r="L405" s="137">
        <f aca="true" t="shared" si="88" ref="L405:R405">SUM(L403:L404)</f>
        <v>0</v>
      </c>
      <c r="M405" s="38">
        <f t="shared" si="88"/>
        <v>0</v>
      </c>
      <c r="N405" s="38">
        <f t="shared" si="88"/>
        <v>6100</v>
      </c>
      <c r="O405" s="38">
        <f t="shared" si="88"/>
        <v>0</v>
      </c>
      <c r="P405" s="38">
        <f t="shared" si="88"/>
        <v>15250</v>
      </c>
      <c r="Q405" s="38">
        <f t="shared" si="88"/>
        <v>16470</v>
      </c>
      <c r="R405" s="260">
        <f t="shared" si="88"/>
        <v>92720</v>
      </c>
      <c r="S405" s="81"/>
      <c r="T405" s="30"/>
    </row>
    <row r="406" spans="1:20" s="5" customFormat="1" ht="15.75" customHeight="1">
      <c r="A406" s="101"/>
      <c r="B406" s="22"/>
      <c r="C406" s="63"/>
      <c r="D406" s="117"/>
      <c r="E406" s="161"/>
      <c r="F406" s="130"/>
      <c r="G406" s="148"/>
      <c r="H406" s="20"/>
      <c r="I406" s="20"/>
      <c r="J406" s="20"/>
      <c r="K406" s="149"/>
      <c r="L406" s="135"/>
      <c r="M406" s="2"/>
      <c r="N406" s="15"/>
      <c r="O406" s="2"/>
      <c r="P406" s="2"/>
      <c r="Q406" s="2"/>
      <c r="R406" s="259"/>
      <c r="S406" s="81"/>
      <c r="T406" s="30"/>
    </row>
    <row r="407" spans="1:20" s="1" customFormat="1" ht="15.75" customHeight="1">
      <c r="A407" s="26" t="s">
        <v>199</v>
      </c>
      <c r="B407" s="88"/>
      <c r="C407" s="75"/>
      <c r="D407" s="120"/>
      <c r="E407" s="161">
        <f t="shared" si="83"/>
        <v>0</v>
      </c>
      <c r="F407" s="130"/>
      <c r="G407" s="148"/>
      <c r="H407" s="20"/>
      <c r="I407" s="20"/>
      <c r="J407" s="20"/>
      <c r="K407" s="149"/>
      <c r="L407" s="135"/>
      <c r="M407" s="2"/>
      <c r="N407" s="15"/>
      <c r="O407" s="2"/>
      <c r="P407" s="2"/>
      <c r="Q407" s="2"/>
      <c r="R407" s="259"/>
      <c r="S407" s="81"/>
      <c r="T407" s="30"/>
    </row>
    <row r="408" spans="1:20" s="1" customFormat="1" ht="15.75" customHeight="1">
      <c r="A408" s="101"/>
      <c r="B408" s="34" t="s">
        <v>209</v>
      </c>
      <c r="C408" s="63"/>
      <c r="D408" s="117"/>
      <c r="E408" s="161">
        <f t="shared" si="83"/>
        <v>0</v>
      </c>
      <c r="F408" s="130"/>
      <c r="G408" s="148"/>
      <c r="H408" s="20"/>
      <c r="I408" s="20"/>
      <c r="J408" s="20"/>
      <c r="K408" s="149"/>
      <c r="L408" s="135"/>
      <c r="M408" s="2"/>
      <c r="N408" s="15"/>
      <c r="O408" s="2"/>
      <c r="P408" s="2"/>
      <c r="Q408" s="2"/>
      <c r="R408" s="259"/>
      <c r="S408" s="81"/>
      <c r="T408" s="30"/>
    </row>
    <row r="409" spans="1:20" s="1" customFormat="1" ht="15.75" customHeight="1">
      <c r="A409" s="101">
        <v>1</v>
      </c>
      <c r="B409" s="22" t="s">
        <v>76</v>
      </c>
      <c r="C409" s="63" t="s">
        <v>73</v>
      </c>
      <c r="D409" s="117">
        <v>32500</v>
      </c>
      <c r="E409" s="161">
        <f t="shared" si="83"/>
        <v>35295</v>
      </c>
      <c r="F409" s="130">
        <v>35300</v>
      </c>
      <c r="G409" s="148">
        <v>19600</v>
      </c>
      <c r="H409" s="144">
        <v>24000</v>
      </c>
      <c r="I409" s="144">
        <v>28300</v>
      </c>
      <c r="J409" s="143">
        <v>35300</v>
      </c>
      <c r="K409" s="149">
        <v>48900</v>
      </c>
      <c r="L409" s="135">
        <f>F409*0.1</f>
        <v>3530</v>
      </c>
      <c r="M409" s="2">
        <f>F409*0.1</f>
        <v>3530</v>
      </c>
      <c r="N409" s="15"/>
      <c r="O409" s="2"/>
      <c r="P409" s="2">
        <f>(F409+O409+N409+M409+L409)*0.25</f>
        <v>10590</v>
      </c>
      <c r="Q409" s="2">
        <f aca="true" t="shared" si="89" ref="Q409:Q420">F409*0.3</f>
        <v>10590</v>
      </c>
      <c r="R409" s="259">
        <f aca="true" t="shared" si="90" ref="R409:R419">Q409+P409+O409+N409+M409+L409+F409</f>
        <v>63540</v>
      </c>
      <c r="S409" s="81"/>
      <c r="T409" s="30"/>
    </row>
    <row r="410" spans="1:20" s="1" customFormat="1" ht="28.5" customHeight="1">
      <c r="A410" s="101">
        <v>2</v>
      </c>
      <c r="B410" s="22" t="s">
        <v>327</v>
      </c>
      <c r="C410" s="63" t="s">
        <v>590</v>
      </c>
      <c r="D410" s="117">
        <v>14000</v>
      </c>
      <c r="E410" s="161">
        <f t="shared" si="83"/>
        <v>15204.000000000002</v>
      </c>
      <c r="F410" s="130">
        <v>15200</v>
      </c>
      <c r="G410" s="150">
        <v>8700</v>
      </c>
      <c r="H410" s="144">
        <v>11000</v>
      </c>
      <c r="I410" s="144">
        <v>13100</v>
      </c>
      <c r="J410" s="143">
        <v>15200</v>
      </c>
      <c r="K410" s="149">
        <v>21800</v>
      </c>
      <c r="L410" s="135"/>
      <c r="M410" s="2"/>
      <c r="N410" s="15"/>
      <c r="O410" s="2"/>
      <c r="P410" s="2">
        <f aca="true" t="shared" si="91" ref="P410:P420">(F410+O410+N410+M410+L410)*0.25</f>
        <v>3800</v>
      </c>
      <c r="Q410" s="2">
        <f t="shared" si="89"/>
        <v>4560</v>
      </c>
      <c r="R410" s="259">
        <f t="shared" si="90"/>
        <v>23560</v>
      </c>
      <c r="S410" s="81"/>
      <c r="T410" s="30"/>
    </row>
    <row r="411" spans="1:20" s="16" customFormat="1" ht="21.75" customHeight="1">
      <c r="A411" s="101">
        <v>3</v>
      </c>
      <c r="B411" s="91"/>
      <c r="C411" s="86" t="s">
        <v>201</v>
      </c>
      <c r="D411" s="116">
        <v>6000</v>
      </c>
      <c r="E411" s="161">
        <f t="shared" si="83"/>
        <v>6516.000000000001</v>
      </c>
      <c r="F411" s="130">
        <v>6500</v>
      </c>
      <c r="G411" s="150">
        <v>6500</v>
      </c>
      <c r="H411" s="144">
        <v>7000</v>
      </c>
      <c r="I411" s="144">
        <v>9000</v>
      </c>
      <c r="J411" s="144">
        <v>11000</v>
      </c>
      <c r="K411" s="151">
        <v>15000</v>
      </c>
      <c r="L411" s="136"/>
      <c r="M411" s="15"/>
      <c r="N411" s="15"/>
      <c r="O411" s="15"/>
      <c r="P411" s="2">
        <f t="shared" si="91"/>
        <v>1625</v>
      </c>
      <c r="Q411" s="2">
        <f t="shared" si="89"/>
        <v>1950</v>
      </c>
      <c r="R411" s="259">
        <f t="shared" si="90"/>
        <v>10075</v>
      </c>
      <c r="S411" s="81"/>
      <c r="T411" s="30"/>
    </row>
    <row r="412" spans="1:20" s="1" customFormat="1" ht="23.25" customHeight="1">
      <c r="A412" s="101">
        <v>4</v>
      </c>
      <c r="B412" s="22" t="s">
        <v>320</v>
      </c>
      <c r="C412" s="63" t="s">
        <v>328</v>
      </c>
      <c r="D412" s="116">
        <v>8000</v>
      </c>
      <c r="E412" s="161">
        <f t="shared" si="83"/>
        <v>8688</v>
      </c>
      <c r="F412" s="130">
        <v>8700</v>
      </c>
      <c r="G412" s="156">
        <v>8700</v>
      </c>
      <c r="H412" s="144">
        <v>9800</v>
      </c>
      <c r="I412" s="147">
        <v>10900</v>
      </c>
      <c r="J412" s="20">
        <v>12000</v>
      </c>
      <c r="K412" s="149">
        <v>16300</v>
      </c>
      <c r="L412" s="135">
        <f>F412*0.1</f>
        <v>870</v>
      </c>
      <c r="M412" s="2"/>
      <c r="N412" s="15">
        <v>1500</v>
      </c>
      <c r="O412" s="2"/>
      <c r="P412" s="2">
        <f t="shared" si="91"/>
        <v>2767.5</v>
      </c>
      <c r="Q412" s="2">
        <f t="shared" si="89"/>
        <v>2610</v>
      </c>
      <c r="R412" s="259">
        <f t="shared" si="90"/>
        <v>16447.5</v>
      </c>
      <c r="S412" s="81"/>
      <c r="T412" s="30"/>
    </row>
    <row r="413" spans="1:20" s="1" customFormat="1" ht="15.75" customHeight="1">
      <c r="A413" s="101">
        <v>5</v>
      </c>
      <c r="B413" s="22" t="s">
        <v>40</v>
      </c>
      <c r="C413" s="63" t="s">
        <v>38</v>
      </c>
      <c r="D413" s="116">
        <v>10000</v>
      </c>
      <c r="E413" s="161">
        <f t="shared" si="83"/>
        <v>10860</v>
      </c>
      <c r="F413" s="130">
        <v>11000</v>
      </c>
      <c r="G413" s="156">
        <v>11000</v>
      </c>
      <c r="H413" s="144">
        <v>13100</v>
      </c>
      <c r="I413" s="147">
        <v>15300</v>
      </c>
      <c r="J413" s="20">
        <v>21800</v>
      </c>
      <c r="K413" s="149">
        <v>26100</v>
      </c>
      <c r="L413" s="135">
        <f>F413*0.1</f>
        <v>1100</v>
      </c>
      <c r="M413" s="2"/>
      <c r="N413" s="15"/>
      <c r="O413" s="2"/>
      <c r="P413" s="2">
        <f t="shared" si="91"/>
        <v>3025</v>
      </c>
      <c r="Q413" s="2">
        <f t="shared" si="89"/>
        <v>3300</v>
      </c>
      <c r="R413" s="259">
        <f t="shared" si="90"/>
        <v>18425</v>
      </c>
      <c r="S413" s="81"/>
      <c r="T413" s="30"/>
    </row>
    <row r="414" spans="1:20" s="1" customFormat="1" ht="15.75" customHeight="1">
      <c r="A414" s="101">
        <v>6</v>
      </c>
      <c r="B414" s="22" t="s">
        <v>39</v>
      </c>
      <c r="C414" s="63" t="s">
        <v>38</v>
      </c>
      <c r="D414" s="116">
        <v>10000</v>
      </c>
      <c r="E414" s="161">
        <f t="shared" si="83"/>
        <v>10860</v>
      </c>
      <c r="F414" s="130">
        <v>11000</v>
      </c>
      <c r="G414" s="156">
        <v>11000</v>
      </c>
      <c r="H414" s="144">
        <v>13100</v>
      </c>
      <c r="I414" s="147">
        <v>15300</v>
      </c>
      <c r="J414" s="20">
        <v>21800</v>
      </c>
      <c r="K414" s="149">
        <v>26100</v>
      </c>
      <c r="L414" s="135">
        <f>F414*0.2</f>
        <v>2200</v>
      </c>
      <c r="M414" s="2"/>
      <c r="N414" s="15"/>
      <c r="O414" s="2"/>
      <c r="P414" s="2">
        <f t="shared" si="91"/>
        <v>3300</v>
      </c>
      <c r="Q414" s="2">
        <f t="shared" si="89"/>
        <v>3300</v>
      </c>
      <c r="R414" s="259">
        <f t="shared" si="90"/>
        <v>19800</v>
      </c>
      <c r="S414" s="81"/>
      <c r="T414" s="30"/>
    </row>
    <row r="415" spans="1:20" s="1" customFormat="1" ht="15.75" customHeight="1">
      <c r="A415" s="101">
        <v>7</v>
      </c>
      <c r="B415" s="22" t="s">
        <v>102</v>
      </c>
      <c r="C415" s="63" t="s">
        <v>38</v>
      </c>
      <c r="D415" s="116">
        <v>10000</v>
      </c>
      <c r="E415" s="161">
        <f t="shared" si="83"/>
        <v>10860</v>
      </c>
      <c r="F415" s="130">
        <v>11000</v>
      </c>
      <c r="G415" s="156">
        <v>11000</v>
      </c>
      <c r="H415" s="144">
        <v>13100</v>
      </c>
      <c r="I415" s="147">
        <v>15300</v>
      </c>
      <c r="J415" s="20">
        <v>21800</v>
      </c>
      <c r="K415" s="149">
        <v>26100</v>
      </c>
      <c r="L415" s="135">
        <f>F415*0.05</f>
        <v>550</v>
      </c>
      <c r="M415" s="2"/>
      <c r="N415" s="15"/>
      <c r="O415" s="2"/>
      <c r="P415" s="2">
        <f t="shared" si="91"/>
        <v>2887.5</v>
      </c>
      <c r="Q415" s="2">
        <f t="shared" si="89"/>
        <v>3300</v>
      </c>
      <c r="R415" s="259">
        <f t="shared" si="90"/>
        <v>17737.5</v>
      </c>
      <c r="S415" s="81"/>
      <c r="T415" s="30"/>
    </row>
    <row r="416" spans="1:20" s="1" customFormat="1" ht="15.75" customHeight="1">
      <c r="A416" s="101">
        <v>8</v>
      </c>
      <c r="B416" s="22" t="s">
        <v>71</v>
      </c>
      <c r="C416" s="63" t="s">
        <v>38</v>
      </c>
      <c r="D416" s="116">
        <v>10000</v>
      </c>
      <c r="E416" s="161">
        <f t="shared" si="83"/>
        <v>10860</v>
      </c>
      <c r="F416" s="130">
        <v>11000</v>
      </c>
      <c r="G416" s="156">
        <v>11000</v>
      </c>
      <c r="H416" s="144">
        <v>13100</v>
      </c>
      <c r="I416" s="147">
        <v>15300</v>
      </c>
      <c r="J416" s="20">
        <v>21800</v>
      </c>
      <c r="K416" s="149">
        <v>26100</v>
      </c>
      <c r="L416" s="135">
        <f>G416*0.1</f>
        <v>1100</v>
      </c>
      <c r="M416" s="2"/>
      <c r="N416" s="15"/>
      <c r="O416" s="2"/>
      <c r="P416" s="2">
        <f t="shared" si="91"/>
        <v>3025</v>
      </c>
      <c r="Q416" s="2">
        <f t="shared" si="89"/>
        <v>3300</v>
      </c>
      <c r="R416" s="259">
        <f t="shared" si="90"/>
        <v>18425</v>
      </c>
      <c r="S416" s="81"/>
      <c r="T416" s="30"/>
    </row>
    <row r="417" spans="1:20" s="1" customFormat="1" ht="15.75" customHeight="1">
      <c r="A417" s="101">
        <v>9</v>
      </c>
      <c r="B417" s="22" t="s">
        <v>72</v>
      </c>
      <c r="C417" s="63" t="s">
        <v>64</v>
      </c>
      <c r="D417" s="116">
        <v>8000</v>
      </c>
      <c r="E417" s="161">
        <f t="shared" si="83"/>
        <v>8688</v>
      </c>
      <c r="F417" s="130">
        <v>8700</v>
      </c>
      <c r="G417" s="156">
        <v>8700</v>
      </c>
      <c r="H417" s="144">
        <v>11000</v>
      </c>
      <c r="I417" s="147">
        <v>13100</v>
      </c>
      <c r="J417" s="20">
        <v>15300</v>
      </c>
      <c r="K417" s="149">
        <v>21800</v>
      </c>
      <c r="L417" s="135">
        <f>F417*0.15</f>
        <v>1305</v>
      </c>
      <c r="M417" s="2"/>
      <c r="N417" s="15"/>
      <c r="O417" s="2"/>
      <c r="P417" s="2">
        <f t="shared" si="91"/>
        <v>2501.25</v>
      </c>
      <c r="Q417" s="2">
        <f t="shared" si="89"/>
        <v>2610</v>
      </c>
      <c r="R417" s="259">
        <f t="shared" si="90"/>
        <v>15116.25</v>
      </c>
      <c r="S417" s="81"/>
      <c r="T417" s="30"/>
    </row>
    <row r="418" spans="1:20" s="1" customFormat="1" ht="15.75" customHeight="1">
      <c r="A418" s="101">
        <v>10</v>
      </c>
      <c r="B418" s="22" t="s">
        <v>321</v>
      </c>
      <c r="C418" s="63" t="s">
        <v>64</v>
      </c>
      <c r="D418" s="116">
        <v>8000</v>
      </c>
      <c r="E418" s="161">
        <f t="shared" si="83"/>
        <v>8688</v>
      </c>
      <c r="F418" s="130">
        <v>8700</v>
      </c>
      <c r="G418" s="156">
        <v>8700</v>
      </c>
      <c r="H418" s="144">
        <v>11000</v>
      </c>
      <c r="I418" s="147">
        <v>13100</v>
      </c>
      <c r="J418" s="20">
        <v>15300</v>
      </c>
      <c r="K418" s="149">
        <v>21800</v>
      </c>
      <c r="L418" s="135">
        <f>G418*0.1</f>
        <v>870</v>
      </c>
      <c r="M418" s="2"/>
      <c r="N418" s="15"/>
      <c r="O418" s="2"/>
      <c r="P418" s="2">
        <f t="shared" si="91"/>
        <v>2392.5</v>
      </c>
      <c r="Q418" s="2">
        <f t="shared" si="89"/>
        <v>2610</v>
      </c>
      <c r="R418" s="259">
        <f t="shared" si="90"/>
        <v>14572.5</v>
      </c>
      <c r="S418" s="81"/>
      <c r="T418" s="30"/>
    </row>
    <row r="419" spans="1:20" s="1" customFormat="1" ht="15.75" customHeight="1">
      <c r="A419" s="101">
        <v>11</v>
      </c>
      <c r="B419" s="22" t="s">
        <v>322</v>
      </c>
      <c r="C419" s="63" t="s">
        <v>64</v>
      </c>
      <c r="D419" s="116">
        <v>8000</v>
      </c>
      <c r="E419" s="161">
        <f t="shared" si="83"/>
        <v>8688</v>
      </c>
      <c r="F419" s="130">
        <v>8700</v>
      </c>
      <c r="G419" s="156">
        <v>8700</v>
      </c>
      <c r="H419" s="144">
        <v>11000</v>
      </c>
      <c r="I419" s="147">
        <v>13100</v>
      </c>
      <c r="J419" s="20">
        <v>15300</v>
      </c>
      <c r="K419" s="149">
        <v>21800</v>
      </c>
      <c r="L419" s="135"/>
      <c r="M419" s="2"/>
      <c r="N419" s="15"/>
      <c r="O419" s="2"/>
      <c r="P419" s="2">
        <f>(F419+O419+N419+M419+L419)*0.25</f>
        <v>2175</v>
      </c>
      <c r="Q419" s="2">
        <f t="shared" si="89"/>
        <v>2610</v>
      </c>
      <c r="R419" s="259">
        <f t="shared" si="90"/>
        <v>13485</v>
      </c>
      <c r="S419" s="81"/>
      <c r="T419" s="30"/>
    </row>
    <row r="420" spans="1:20" s="1" customFormat="1" ht="15.75" customHeight="1">
      <c r="A420" s="101">
        <v>12</v>
      </c>
      <c r="B420" s="22" t="s">
        <v>41</v>
      </c>
      <c r="C420" s="63" t="s">
        <v>64</v>
      </c>
      <c r="D420" s="116">
        <v>8000</v>
      </c>
      <c r="E420" s="161">
        <f t="shared" si="83"/>
        <v>8688</v>
      </c>
      <c r="F420" s="130">
        <v>8700</v>
      </c>
      <c r="G420" s="156">
        <v>8700</v>
      </c>
      <c r="H420" s="144">
        <v>11000</v>
      </c>
      <c r="I420" s="147">
        <v>13100</v>
      </c>
      <c r="J420" s="20">
        <v>15300</v>
      </c>
      <c r="K420" s="149">
        <v>21800</v>
      </c>
      <c r="L420" s="135">
        <f>F420*0.2</f>
        <v>1740</v>
      </c>
      <c r="M420" s="2"/>
      <c r="N420" s="15"/>
      <c r="O420" s="2"/>
      <c r="P420" s="2">
        <f t="shared" si="91"/>
        <v>2610</v>
      </c>
      <c r="Q420" s="2">
        <f t="shared" si="89"/>
        <v>2610</v>
      </c>
      <c r="R420" s="259">
        <f>Q420+P420+O420+N420+M420+L420+F420</f>
        <v>15660</v>
      </c>
      <c r="S420" s="81"/>
      <c r="T420" s="30"/>
    </row>
    <row r="421" spans="1:20" s="57" customFormat="1" ht="15.75" customHeight="1">
      <c r="A421" s="60">
        <v>12</v>
      </c>
      <c r="B421" s="69"/>
      <c r="C421" s="83">
        <v>12</v>
      </c>
      <c r="D421" s="119">
        <f>SUM(D409:D420)</f>
        <v>132500</v>
      </c>
      <c r="E421" s="119">
        <f>SUM(E409:E420)</f>
        <v>143895</v>
      </c>
      <c r="F421" s="131">
        <f>SUM(F409:F420)</f>
        <v>144500</v>
      </c>
      <c r="G421" s="152">
        <f>J409+J410+G411+G412+G413+G414+G415+G416+G417+G418+G419+G420</f>
        <v>144500</v>
      </c>
      <c r="H421" s="145"/>
      <c r="I421" s="145"/>
      <c r="J421" s="145"/>
      <c r="K421" s="153"/>
      <c r="L421" s="137">
        <f aca="true" t="shared" si="92" ref="L421:R421">SUM(L409:L420)</f>
        <v>13265</v>
      </c>
      <c r="M421" s="38">
        <f t="shared" si="92"/>
        <v>3530</v>
      </c>
      <c r="N421" s="38">
        <f t="shared" si="92"/>
        <v>1500</v>
      </c>
      <c r="O421" s="38">
        <f t="shared" si="92"/>
        <v>0</v>
      </c>
      <c r="P421" s="38">
        <f t="shared" si="92"/>
        <v>40698.75</v>
      </c>
      <c r="Q421" s="38">
        <f t="shared" si="92"/>
        <v>43350</v>
      </c>
      <c r="R421" s="260">
        <f t="shared" si="92"/>
        <v>246843.75</v>
      </c>
      <c r="S421" s="81"/>
      <c r="T421" s="30"/>
    </row>
    <row r="422" spans="1:20" s="1" customFormat="1" ht="8.25" customHeight="1">
      <c r="A422" s="101"/>
      <c r="B422" s="22"/>
      <c r="C422" s="63"/>
      <c r="D422" s="117"/>
      <c r="E422" s="161">
        <f t="shared" si="83"/>
        <v>0</v>
      </c>
      <c r="F422" s="130"/>
      <c r="G422" s="158"/>
      <c r="H422" s="19"/>
      <c r="I422" s="19"/>
      <c r="J422" s="19"/>
      <c r="K422" s="149"/>
      <c r="L422" s="135"/>
      <c r="M422" s="2"/>
      <c r="N422" s="15"/>
      <c r="O422" s="2"/>
      <c r="P422" s="2"/>
      <c r="Q422" s="2"/>
      <c r="R422" s="259"/>
      <c r="S422" s="81"/>
      <c r="T422" s="30"/>
    </row>
    <row r="423" spans="1:20" s="5" customFormat="1" ht="15.75" customHeight="1">
      <c r="A423" s="101"/>
      <c r="B423" s="34" t="s">
        <v>202</v>
      </c>
      <c r="C423" s="63"/>
      <c r="D423" s="117"/>
      <c r="E423" s="161">
        <f t="shared" si="83"/>
        <v>0</v>
      </c>
      <c r="F423" s="130"/>
      <c r="G423" s="148"/>
      <c r="H423" s="20"/>
      <c r="I423" s="20"/>
      <c r="J423" s="20"/>
      <c r="K423" s="149"/>
      <c r="L423" s="135"/>
      <c r="M423" s="2"/>
      <c r="N423" s="15"/>
      <c r="O423" s="2"/>
      <c r="P423" s="2"/>
      <c r="Q423" s="2"/>
      <c r="R423" s="259"/>
      <c r="S423" s="81"/>
      <c r="T423" s="30"/>
    </row>
    <row r="424" spans="1:20" s="1" customFormat="1" ht="15.75" customHeight="1">
      <c r="A424" s="101">
        <v>1</v>
      </c>
      <c r="B424" s="22" t="s">
        <v>329</v>
      </c>
      <c r="C424" s="63" t="s">
        <v>27</v>
      </c>
      <c r="D424" s="116">
        <v>32500</v>
      </c>
      <c r="E424" s="161">
        <f t="shared" si="83"/>
        <v>35295</v>
      </c>
      <c r="F424" s="130">
        <v>35300</v>
      </c>
      <c r="G424" s="148">
        <v>19600</v>
      </c>
      <c r="H424" s="144">
        <v>24000</v>
      </c>
      <c r="I424" s="147">
        <v>28300</v>
      </c>
      <c r="J424" s="143">
        <v>35300</v>
      </c>
      <c r="K424" s="149">
        <v>48900</v>
      </c>
      <c r="L424" s="135">
        <f>F424*0.1</f>
        <v>3530</v>
      </c>
      <c r="M424" s="2"/>
      <c r="N424" s="15"/>
      <c r="O424" s="2">
        <f>F424*0.3</f>
        <v>10590</v>
      </c>
      <c r="P424" s="2">
        <f>(F424+O424+N424+M424+L424)*0.25</f>
        <v>12355</v>
      </c>
      <c r="Q424" s="2">
        <f>F424*0.3</f>
        <v>10590</v>
      </c>
      <c r="R424" s="259">
        <f>Q424+P424+O424+N424+M424+L424+F424</f>
        <v>72365</v>
      </c>
      <c r="S424" s="81"/>
      <c r="T424" s="30"/>
    </row>
    <row r="425" spans="1:20" s="1" customFormat="1" ht="15.75" customHeight="1">
      <c r="A425" s="101">
        <v>2</v>
      </c>
      <c r="B425" s="22" t="s">
        <v>330</v>
      </c>
      <c r="C425" s="63" t="s">
        <v>26</v>
      </c>
      <c r="D425" s="116">
        <v>21000</v>
      </c>
      <c r="E425" s="161">
        <f t="shared" si="83"/>
        <v>22806</v>
      </c>
      <c r="F425" s="130">
        <v>22800</v>
      </c>
      <c r="G425" s="150">
        <v>14100</v>
      </c>
      <c r="H425" s="147">
        <v>16300</v>
      </c>
      <c r="I425" s="147">
        <v>19600</v>
      </c>
      <c r="J425" s="143">
        <v>22800</v>
      </c>
      <c r="K425" s="149">
        <v>32600</v>
      </c>
      <c r="L425" s="135">
        <f>F425*0.1</f>
        <v>2280</v>
      </c>
      <c r="M425" s="2"/>
      <c r="N425" s="15"/>
      <c r="O425" s="2">
        <f>F425*0.3</f>
        <v>6840</v>
      </c>
      <c r="P425" s="2">
        <f>(F425+O425+N425+M425+L425)*0.25</f>
        <v>7980</v>
      </c>
      <c r="Q425" s="2">
        <f>F425*0.3</f>
        <v>6840</v>
      </c>
      <c r="R425" s="259">
        <f>Q425+P425+O425+N425+M425+L425+F425</f>
        <v>46740</v>
      </c>
      <c r="S425" s="81"/>
      <c r="T425" s="30"/>
    </row>
    <row r="426" spans="1:20" s="57" customFormat="1" ht="15.75" customHeight="1">
      <c r="A426" s="60">
        <v>2</v>
      </c>
      <c r="B426" s="69"/>
      <c r="C426" s="83">
        <v>2</v>
      </c>
      <c r="D426" s="121">
        <f>SUM(D424:D425)</f>
        <v>53500</v>
      </c>
      <c r="E426" s="121">
        <f>SUM(E424:E425)</f>
        <v>58101</v>
      </c>
      <c r="F426" s="133">
        <f>SUM(F424:F425)</f>
        <v>58100</v>
      </c>
      <c r="G426" s="152"/>
      <c r="H426" s="145"/>
      <c r="I426" s="145"/>
      <c r="J426" s="145">
        <f>SUM(J424:J425)</f>
        <v>58100</v>
      </c>
      <c r="K426" s="153"/>
      <c r="L426" s="137">
        <f aca="true" t="shared" si="93" ref="L426:R426">SUM(L424:L425)</f>
        <v>5810</v>
      </c>
      <c r="M426" s="38">
        <f t="shared" si="93"/>
        <v>0</v>
      </c>
      <c r="N426" s="38">
        <f t="shared" si="93"/>
        <v>0</v>
      </c>
      <c r="O426" s="38">
        <f t="shared" si="93"/>
        <v>17430</v>
      </c>
      <c r="P426" s="38">
        <f t="shared" si="93"/>
        <v>20335</v>
      </c>
      <c r="Q426" s="38">
        <f t="shared" si="93"/>
        <v>17430</v>
      </c>
      <c r="R426" s="260">
        <f t="shared" si="93"/>
        <v>119105</v>
      </c>
      <c r="S426" s="81"/>
      <c r="T426" s="30"/>
    </row>
    <row r="427" spans="1:20" s="1" customFormat="1" ht="8.25" customHeight="1">
      <c r="A427" s="101"/>
      <c r="B427" s="22"/>
      <c r="C427" s="63"/>
      <c r="D427" s="117"/>
      <c r="E427" s="161">
        <f t="shared" si="83"/>
        <v>0</v>
      </c>
      <c r="F427" s="130"/>
      <c r="G427" s="158"/>
      <c r="H427" s="19"/>
      <c r="I427" s="19"/>
      <c r="J427" s="19"/>
      <c r="K427" s="149"/>
      <c r="L427" s="135"/>
      <c r="M427" s="2"/>
      <c r="N427" s="15"/>
      <c r="O427" s="2"/>
      <c r="P427" s="2"/>
      <c r="Q427" s="2"/>
      <c r="R427" s="259"/>
      <c r="S427" s="81"/>
      <c r="T427" s="30"/>
    </row>
    <row r="428" spans="1:20" s="1" customFormat="1" ht="15.75" customHeight="1">
      <c r="A428" s="101"/>
      <c r="B428" s="34" t="s">
        <v>203</v>
      </c>
      <c r="C428" s="63"/>
      <c r="D428" s="117"/>
      <c r="E428" s="161">
        <f t="shared" si="83"/>
        <v>0</v>
      </c>
      <c r="F428" s="130"/>
      <c r="G428" s="148"/>
      <c r="H428" s="20"/>
      <c r="I428" s="20"/>
      <c r="J428" s="20"/>
      <c r="K428" s="149"/>
      <c r="L428" s="135"/>
      <c r="M428" s="2"/>
      <c r="N428" s="15"/>
      <c r="O428" s="2"/>
      <c r="P428" s="2"/>
      <c r="Q428" s="2"/>
      <c r="R428" s="259"/>
      <c r="S428" s="81"/>
      <c r="T428" s="30"/>
    </row>
    <row r="429" spans="1:20" s="1" customFormat="1" ht="15.75" customHeight="1">
      <c r="A429" s="101">
        <v>1</v>
      </c>
      <c r="B429" s="68" t="s">
        <v>106</v>
      </c>
      <c r="C429" s="63" t="s">
        <v>27</v>
      </c>
      <c r="D429" s="117">
        <v>32500</v>
      </c>
      <c r="E429" s="161">
        <f t="shared" si="83"/>
        <v>35295</v>
      </c>
      <c r="F429" s="130">
        <v>35300</v>
      </c>
      <c r="G429" s="148">
        <v>19600</v>
      </c>
      <c r="H429" s="144">
        <v>24000</v>
      </c>
      <c r="I429" s="147">
        <v>28300</v>
      </c>
      <c r="J429" s="143">
        <v>35300</v>
      </c>
      <c r="K429" s="149">
        <v>48900</v>
      </c>
      <c r="L429" s="135">
        <f>F429*0.1</f>
        <v>3530</v>
      </c>
      <c r="M429" s="2">
        <f>F429*0.1</f>
        <v>3530</v>
      </c>
      <c r="N429" s="15"/>
      <c r="O429" s="2"/>
      <c r="P429" s="2">
        <f>(F429+O429+N429+M429+L429)*0.25</f>
        <v>10590</v>
      </c>
      <c r="Q429" s="2">
        <f>F429*0.3</f>
        <v>10590</v>
      </c>
      <c r="R429" s="259">
        <f>Q429+P429+O429+N429+M429+L429+F429</f>
        <v>63540</v>
      </c>
      <c r="S429" s="81"/>
      <c r="T429" s="30"/>
    </row>
    <row r="430" spans="1:20" s="1" customFormat="1" ht="15.75" customHeight="1">
      <c r="A430" s="101">
        <v>2</v>
      </c>
      <c r="B430" s="68" t="s">
        <v>323</v>
      </c>
      <c r="C430" s="63" t="s">
        <v>87</v>
      </c>
      <c r="D430" s="117">
        <v>24000</v>
      </c>
      <c r="E430" s="161">
        <f t="shared" si="83"/>
        <v>26064.000000000004</v>
      </c>
      <c r="F430" s="130">
        <v>26100</v>
      </c>
      <c r="G430" s="150">
        <v>13000</v>
      </c>
      <c r="H430" s="144">
        <v>15200</v>
      </c>
      <c r="I430" s="144">
        <v>17400</v>
      </c>
      <c r="J430" s="144">
        <v>19600</v>
      </c>
      <c r="K430" s="154">
        <v>26100</v>
      </c>
      <c r="L430" s="135">
        <f>F430*0.2</f>
        <v>5220</v>
      </c>
      <c r="M430" s="2"/>
      <c r="N430" s="15">
        <v>7000</v>
      </c>
      <c r="O430" s="2"/>
      <c r="P430" s="2">
        <f>(F430+O430+N430+M430+L430)*0.25</f>
        <v>9580</v>
      </c>
      <c r="Q430" s="2">
        <f>F430*0.3</f>
        <v>7830</v>
      </c>
      <c r="R430" s="259">
        <f>Q430+P430+O430+N430+M430+L430+F430</f>
        <v>55730</v>
      </c>
      <c r="S430" s="81"/>
      <c r="T430" s="30"/>
    </row>
    <row r="431" spans="1:20" s="1" customFormat="1" ht="15.75" customHeight="1">
      <c r="A431" s="101">
        <v>3</v>
      </c>
      <c r="B431" s="68" t="s">
        <v>324</v>
      </c>
      <c r="C431" s="63" t="s">
        <v>88</v>
      </c>
      <c r="D431" s="117">
        <v>20000</v>
      </c>
      <c r="E431" s="161">
        <f t="shared" si="83"/>
        <v>21720</v>
      </c>
      <c r="F431" s="130">
        <v>21800</v>
      </c>
      <c r="G431" s="150">
        <v>11000</v>
      </c>
      <c r="H431" s="144">
        <v>13100</v>
      </c>
      <c r="I431" s="144">
        <v>15300</v>
      </c>
      <c r="J431" s="143">
        <v>21800</v>
      </c>
      <c r="K431" s="151">
        <v>26100</v>
      </c>
      <c r="L431" s="135">
        <f>F431*0.2</f>
        <v>4360</v>
      </c>
      <c r="M431" s="2"/>
      <c r="N431" s="15"/>
      <c r="O431" s="2"/>
      <c r="P431" s="2">
        <f>(F431+O431+N431+M431+L431)*0.25</f>
        <v>6540</v>
      </c>
      <c r="Q431" s="2">
        <f>F431*0.3</f>
        <v>6540</v>
      </c>
      <c r="R431" s="259">
        <f>Q431+P431+O431+N431+M431+L431+F431</f>
        <v>39240</v>
      </c>
      <c r="S431" s="81"/>
      <c r="T431" s="30"/>
    </row>
    <row r="432" spans="1:20" s="1" customFormat="1" ht="15.75" customHeight="1">
      <c r="A432" s="101">
        <v>4</v>
      </c>
      <c r="B432" s="68" t="s">
        <v>325</v>
      </c>
      <c r="C432" s="63" t="s">
        <v>92</v>
      </c>
      <c r="D432" s="117">
        <v>10000</v>
      </c>
      <c r="E432" s="161">
        <f t="shared" si="83"/>
        <v>10860</v>
      </c>
      <c r="F432" s="130">
        <v>11000</v>
      </c>
      <c r="G432" s="150">
        <v>8700</v>
      </c>
      <c r="H432" s="143">
        <v>11000</v>
      </c>
      <c r="I432" s="147">
        <v>13100</v>
      </c>
      <c r="J432" s="144">
        <v>15300</v>
      </c>
      <c r="K432" s="149">
        <v>21800</v>
      </c>
      <c r="L432" s="135">
        <f>F432*0.2</f>
        <v>2200</v>
      </c>
      <c r="M432" s="2"/>
      <c r="N432" s="15"/>
      <c r="O432" s="2"/>
      <c r="P432" s="2">
        <f>(F432+O432+N432+M432+L432)*0.25</f>
        <v>3300</v>
      </c>
      <c r="Q432" s="2">
        <f>F432*0.3</f>
        <v>3300</v>
      </c>
      <c r="R432" s="259">
        <f>Q432+P432+O432+N432+M432+L432+F432</f>
        <v>19800</v>
      </c>
      <c r="S432" s="81"/>
      <c r="T432" s="30"/>
    </row>
    <row r="433" spans="1:20" s="16" customFormat="1" ht="15.75" customHeight="1">
      <c r="A433" s="101">
        <v>5</v>
      </c>
      <c r="B433" s="87" t="s">
        <v>565</v>
      </c>
      <c r="C433" s="86" t="s">
        <v>353</v>
      </c>
      <c r="D433" s="117">
        <v>20000</v>
      </c>
      <c r="E433" s="161">
        <f t="shared" si="83"/>
        <v>21720</v>
      </c>
      <c r="F433" s="130">
        <v>21800</v>
      </c>
      <c r="G433" s="150">
        <v>11000</v>
      </c>
      <c r="H433" s="144">
        <v>13100</v>
      </c>
      <c r="I433" s="144">
        <v>15300</v>
      </c>
      <c r="J433" s="143">
        <v>21800</v>
      </c>
      <c r="K433" s="151">
        <v>26100</v>
      </c>
      <c r="L433" s="136"/>
      <c r="M433" s="15"/>
      <c r="N433" s="15"/>
      <c r="O433" s="15"/>
      <c r="P433" s="2">
        <f>(F433+O433+N433+M433+L433)*0.25</f>
        <v>5450</v>
      </c>
      <c r="Q433" s="2">
        <f>F433*0.3</f>
        <v>6540</v>
      </c>
      <c r="R433" s="259">
        <f>Q433+P433+O433+N433+M433+L433+F433</f>
        <v>33790</v>
      </c>
      <c r="S433" s="81"/>
      <c r="T433" s="30"/>
    </row>
    <row r="434" spans="1:20" s="57" customFormat="1" ht="15.75" customHeight="1">
      <c r="A434" s="60">
        <f>A433</f>
        <v>5</v>
      </c>
      <c r="B434" s="69"/>
      <c r="C434" s="83">
        <v>5</v>
      </c>
      <c r="D434" s="119">
        <f>SUM(D429:D433)</f>
        <v>106500</v>
      </c>
      <c r="E434" s="119">
        <f>SUM(E429:E433)</f>
        <v>115659</v>
      </c>
      <c r="F434" s="131">
        <f>SUM(F429:F433)</f>
        <v>116000</v>
      </c>
      <c r="G434" s="152"/>
      <c r="H434" s="145"/>
      <c r="I434" s="145">
        <f>J429+K430+H432+J431+J433</f>
        <v>116000</v>
      </c>
      <c r="J434" s="145"/>
      <c r="K434" s="153"/>
      <c r="L434" s="137">
        <f>SUM(L429:L433)</f>
        <v>15310</v>
      </c>
      <c r="M434" s="38">
        <f aca="true" t="shared" si="94" ref="M434:R434">SUM(M429:M433)</f>
        <v>3530</v>
      </c>
      <c r="N434" s="38">
        <f t="shared" si="94"/>
        <v>7000</v>
      </c>
      <c r="O434" s="38">
        <f t="shared" si="94"/>
        <v>0</v>
      </c>
      <c r="P434" s="38">
        <f t="shared" si="94"/>
        <v>35460</v>
      </c>
      <c r="Q434" s="38">
        <f t="shared" si="94"/>
        <v>34800</v>
      </c>
      <c r="R434" s="260">
        <f t="shared" si="94"/>
        <v>212100</v>
      </c>
      <c r="S434" s="81"/>
      <c r="T434" s="30"/>
    </row>
    <row r="435" spans="1:20" s="10" customFormat="1" ht="24.75" customHeight="1">
      <c r="A435" s="28"/>
      <c r="B435" s="79" t="s">
        <v>547</v>
      </c>
      <c r="C435" s="80"/>
      <c r="D435" s="119"/>
      <c r="E435" s="161">
        <f t="shared" si="83"/>
        <v>0</v>
      </c>
      <c r="F435" s="130"/>
      <c r="G435" s="104"/>
      <c r="H435" s="146"/>
      <c r="I435" s="146"/>
      <c r="J435" s="146"/>
      <c r="K435" s="155"/>
      <c r="L435" s="138"/>
      <c r="M435" s="18"/>
      <c r="N435" s="18"/>
      <c r="O435" s="18"/>
      <c r="P435" s="18"/>
      <c r="Q435" s="18"/>
      <c r="R435" s="259"/>
      <c r="S435" s="81" t="s">
        <v>548</v>
      </c>
      <c r="T435" s="30"/>
    </row>
    <row r="436" spans="1:20" s="10" customFormat="1" ht="12" customHeight="1">
      <c r="A436" s="28">
        <v>1</v>
      </c>
      <c r="B436" s="91" t="s">
        <v>600</v>
      </c>
      <c r="C436" s="91" t="s">
        <v>27</v>
      </c>
      <c r="D436" s="117"/>
      <c r="E436" s="161"/>
      <c r="F436" s="130">
        <v>19600</v>
      </c>
      <c r="G436" s="150"/>
      <c r="H436" s="144"/>
      <c r="I436" s="144"/>
      <c r="J436" s="144"/>
      <c r="K436" s="151"/>
      <c r="L436" s="136">
        <f>F436*0.2</f>
        <v>3920</v>
      </c>
      <c r="M436" s="15">
        <f>F436*0.15</f>
        <v>2940</v>
      </c>
      <c r="N436" s="15"/>
      <c r="O436" s="15"/>
      <c r="P436" s="15"/>
      <c r="Q436" s="15"/>
      <c r="R436" s="261"/>
      <c r="S436" s="81"/>
      <c r="T436" s="30"/>
    </row>
    <row r="437" spans="1:20" s="10" customFormat="1" ht="12" customHeight="1">
      <c r="A437" s="28">
        <v>2</v>
      </c>
      <c r="B437" s="91" t="s">
        <v>598</v>
      </c>
      <c r="C437" s="86" t="s">
        <v>549</v>
      </c>
      <c r="D437" s="117"/>
      <c r="E437" s="161"/>
      <c r="F437" s="130">
        <v>15300</v>
      </c>
      <c r="G437" s="150"/>
      <c r="H437" s="144"/>
      <c r="I437" s="144"/>
      <c r="J437" s="144"/>
      <c r="K437" s="151"/>
      <c r="L437" s="136">
        <f>F437*0.15</f>
        <v>2295</v>
      </c>
      <c r="M437" s="15">
        <f>F437*(0.15+0.2)</f>
        <v>5355</v>
      </c>
      <c r="N437" s="15"/>
      <c r="O437" s="15"/>
      <c r="P437" s="15"/>
      <c r="Q437" s="15"/>
      <c r="R437" s="261"/>
      <c r="S437" s="81" t="s">
        <v>599</v>
      </c>
      <c r="T437" s="30"/>
    </row>
    <row r="438" spans="1:20" s="59" customFormat="1" ht="12" customHeight="1">
      <c r="A438" s="60"/>
      <c r="B438" s="281" t="s">
        <v>550</v>
      </c>
      <c r="C438" s="282">
        <v>2</v>
      </c>
      <c r="D438" s="290"/>
      <c r="E438" s="285"/>
      <c r="F438" s="291">
        <f>SUM(F436:F437)</f>
        <v>34900</v>
      </c>
      <c r="G438" s="291">
        <f aca="true" t="shared" si="95" ref="G438:O438">SUM(G436:G437)</f>
        <v>0</v>
      </c>
      <c r="H438" s="291">
        <f t="shared" si="95"/>
        <v>0</v>
      </c>
      <c r="I438" s="291">
        <f t="shared" si="95"/>
        <v>0</v>
      </c>
      <c r="J438" s="291">
        <f t="shared" si="95"/>
        <v>0</v>
      </c>
      <c r="K438" s="291">
        <f t="shared" si="95"/>
        <v>0</v>
      </c>
      <c r="L438" s="291">
        <f t="shared" si="95"/>
        <v>6215</v>
      </c>
      <c r="M438" s="291">
        <f t="shared" si="95"/>
        <v>8295</v>
      </c>
      <c r="N438" s="291">
        <f t="shared" si="95"/>
        <v>0</v>
      </c>
      <c r="O438" s="291">
        <f t="shared" si="95"/>
        <v>0</v>
      </c>
      <c r="P438" s="286"/>
      <c r="Q438" s="286"/>
      <c r="R438" s="287"/>
      <c r="S438" s="288"/>
      <c r="T438" s="289"/>
    </row>
    <row r="439" spans="1:20" s="10" customFormat="1" ht="12" customHeight="1">
      <c r="A439" s="28"/>
      <c r="B439" s="91"/>
      <c r="C439" s="86"/>
      <c r="D439" s="117"/>
      <c r="E439" s="161"/>
      <c r="F439" s="130"/>
      <c r="G439" s="150"/>
      <c r="H439" s="144"/>
      <c r="I439" s="144"/>
      <c r="J439" s="144"/>
      <c r="K439" s="151"/>
      <c r="L439" s="136"/>
      <c r="M439" s="15"/>
      <c r="N439" s="15"/>
      <c r="O439" s="15"/>
      <c r="P439" s="15"/>
      <c r="Q439" s="15"/>
      <c r="R439" s="261"/>
      <c r="S439" s="81"/>
      <c r="T439" s="30"/>
    </row>
    <row r="440" spans="1:20" s="5" customFormat="1" ht="15.75" customHeight="1">
      <c r="A440" s="101"/>
      <c r="B440" s="34" t="s">
        <v>230</v>
      </c>
      <c r="C440" s="63"/>
      <c r="D440" s="117"/>
      <c r="E440" s="161">
        <f t="shared" si="83"/>
        <v>0</v>
      </c>
      <c r="F440" s="130"/>
      <c r="G440" s="148"/>
      <c r="H440" s="20"/>
      <c r="I440" s="20"/>
      <c r="J440" s="20"/>
      <c r="K440" s="149"/>
      <c r="L440" s="135"/>
      <c r="M440" s="2"/>
      <c r="N440" s="15"/>
      <c r="O440" s="2"/>
      <c r="P440" s="2"/>
      <c r="Q440" s="2"/>
      <c r="R440" s="259"/>
      <c r="S440" s="81"/>
      <c r="T440" s="30"/>
    </row>
    <row r="441" spans="1:20" s="1" customFormat="1" ht="31.5" customHeight="1">
      <c r="A441" s="101">
        <v>1</v>
      </c>
      <c r="B441" s="81"/>
      <c r="C441" s="240" t="s">
        <v>593</v>
      </c>
      <c r="D441" s="117">
        <v>18000</v>
      </c>
      <c r="E441" s="161">
        <f t="shared" si="83"/>
        <v>19548</v>
      </c>
      <c r="F441" s="130">
        <v>19600</v>
      </c>
      <c r="G441" s="150">
        <v>14000</v>
      </c>
      <c r="H441" s="147">
        <v>16300</v>
      </c>
      <c r="I441" s="143">
        <v>19600</v>
      </c>
      <c r="J441" s="144">
        <v>22900</v>
      </c>
      <c r="K441" s="149">
        <v>32600</v>
      </c>
      <c r="L441" s="135"/>
      <c r="M441" s="2"/>
      <c r="N441" s="15"/>
      <c r="O441" s="2"/>
      <c r="P441" s="2">
        <f>(F441+O441+N441+M441+L441)*0.25</f>
        <v>4900</v>
      </c>
      <c r="Q441" s="2">
        <f>F441*0.3</f>
        <v>5880</v>
      </c>
      <c r="R441" s="259">
        <f>Q441+P441+O441+N441+M441+L441+F441</f>
        <v>30380</v>
      </c>
      <c r="S441" s="81"/>
      <c r="T441" s="30"/>
    </row>
    <row r="442" spans="1:20" s="57" customFormat="1" ht="15.75" customHeight="1">
      <c r="A442" s="60">
        <v>1</v>
      </c>
      <c r="B442" s="69"/>
      <c r="C442" s="83">
        <v>1</v>
      </c>
      <c r="D442" s="119">
        <f>D441</f>
        <v>18000</v>
      </c>
      <c r="E442" s="119">
        <f>E441</f>
        <v>19548</v>
      </c>
      <c r="F442" s="131">
        <f>F441</f>
        <v>19600</v>
      </c>
      <c r="G442" s="152"/>
      <c r="H442" s="145"/>
      <c r="I442" s="145">
        <f>SUM(I441:I441)</f>
        <v>19600</v>
      </c>
      <c r="J442" s="145"/>
      <c r="K442" s="153"/>
      <c r="L442" s="137">
        <f aca="true" t="shared" si="96" ref="L442:R442">SUM(L441:L441)</f>
        <v>0</v>
      </c>
      <c r="M442" s="38">
        <f t="shared" si="96"/>
        <v>0</v>
      </c>
      <c r="N442" s="38">
        <f t="shared" si="96"/>
        <v>0</v>
      </c>
      <c r="O442" s="38">
        <f t="shared" si="96"/>
        <v>0</v>
      </c>
      <c r="P442" s="38">
        <f t="shared" si="96"/>
        <v>4900</v>
      </c>
      <c r="Q442" s="38">
        <f t="shared" si="96"/>
        <v>5880</v>
      </c>
      <c r="R442" s="260">
        <f t="shared" si="96"/>
        <v>30380</v>
      </c>
      <c r="S442" s="81"/>
      <c r="T442" s="30"/>
    </row>
    <row r="443" spans="1:20" s="11" customFormat="1" ht="10.5" customHeight="1">
      <c r="A443" s="28"/>
      <c r="B443" s="79"/>
      <c r="C443" s="80"/>
      <c r="D443" s="119"/>
      <c r="E443" s="161">
        <f t="shared" si="83"/>
        <v>0</v>
      </c>
      <c r="F443" s="130"/>
      <c r="G443" s="104"/>
      <c r="H443" s="146"/>
      <c r="I443" s="146"/>
      <c r="J443" s="146"/>
      <c r="K443" s="155"/>
      <c r="L443" s="138"/>
      <c r="M443" s="18"/>
      <c r="N443" s="18"/>
      <c r="O443" s="18"/>
      <c r="P443" s="18"/>
      <c r="Q443" s="18"/>
      <c r="R443" s="259"/>
      <c r="S443" s="81"/>
      <c r="T443" s="30"/>
    </row>
    <row r="444" spans="1:20" s="1" customFormat="1" ht="15.75" customHeight="1">
      <c r="A444" s="101"/>
      <c r="B444" s="34" t="s">
        <v>372</v>
      </c>
      <c r="C444" s="63"/>
      <c r="D444" s="117"/>
      <c r="E444" s="161">
        <f t="shared" si="83"/>
        <v>0</v>
      </c>
      <c r="F444" s="130"/>
      <c r="G444" s="148"/>
      <c r="H444" s="20"/>
      <c r="I444" s="20"/>
      <c r="J444" s="20"/>
      <c r="K444" s="149"/>
      <c r="L444" s="135"/>
      <c r="M444" s="2"/>
      <c r="N444" s="15"/>
      <c r="O444" s="2"/>
      <c r="P444" s="2"/>
      <c r="Q444" s="2"/>
      <c r="R444" s="259"/>
      <c r="S444" s="81"/>
      <c r="T444" s="30"/>
    </row>
    <row r="445" spans="1:20" s="1" customFormat="1" ht="15.75" customHeight="1">
      <c r="A445" s="101">
        <v>1</v>
      </c>
      <c r="B445" s="68"/>
      <c r="C445" s="63" t="s">
        <v>27</v>
      </c>
      <c r="D445" s="116">
        <v>37000</v>
      </c>
      <c r="E445" s="161">
        <f t="shared" si="83"/>
        <v>40182</v>
      </c>
      <c r="F445" s="130">
        <v>40200</v>
      </c>
      <c r="G445" s="150">
        <v>19600</v>
      </c>
      <c r="H445" s="144">
        <v>24000</v>
      </c>
      <c r="I445" s="20">
        <v>28300</v>
      </c>
      <c r="J445" s="143">
        <v>40200</v>
      </c>
      <c r="K445" s="149">
        <v>48900</v>
      </c>
      <c r="L445" s="135"/>
      <c r="M445" s="2"/>
      <c r="N445" s="15"/>
      <c r="O445" s="2"/>
      <c r="P445" s="2">
        <f>(F445+O445+N445+M445+L445)*0.25</f>
        <v>10050</v>
      </c>
      <c r="Q445" s="2">
        <f>F445*0.3</f>
        <v>12060</v>
      </c>
      <c r="R445" s="259">
        <f>Q445+P445+O445+N445+M445+L445+F445</f>
        <v>62310</v>
      </c>
      <c r="S445" s="81"/>
      <c r="T445" s="30"/>
    </row>
    <row r="446" spans="1:20" s="1" customFormat="1" ht="15.75" customHeight="1">
      <c r="A446" s="101">
        <v>2</v>
      </c>
      <c r="B446" s="68" t="s">
        <v>432</v>
      </c>
      <c r="C446" s="63" t="s">
        <v>373</v>
      </c>
      <c r="D446" s="116">
        <v>18500</v>
      </c>
      <c r="E446" s="161">
        <f t="shared" si="83"/>
        <v>20091</v>
      </c>
      <c r="F446" s="130">
        <v>20100</v>
      </c>
      <c r="G446" s="150">
        <v>11000</v>
      </c>
      <c r="H446" s="144">
        <v>13100</v>
      </c>
      <c r="I446" s="144">
        <v>15300</v>
      </c>
      <c r="J446" s="143">
        <v>20100</v>
      </c>
      <c r="K446" s="149">
        <v>26100</v>
      </c>
      <c r="L446" s="135"/>
      <c r="M446" s="2"/>
      <c r="N446" s="15"/>
      <c r="O446" s="2"/>
      <c r="P446" s="2">
        <f>(F446+O446+N446+M446+L446)*0.25</f>
        <v>5025</v>
      </c>
      <c r="Q446" s="2">
        <f>F446*0.3</f>
        <v>6030</v>
      </c>
      <c r="R446" s="259">
        <f>Q446+P446+O446+N446+M446+L446+F446</f>
        <v>31155</v>
      </c>
      <c r="S446" s="81"/>
      <c r="T446" s="30"/>
    </row>
    <row r="447" spans="1:20" s="1" customFormat="1" ht="22.5" customHeight="1">
      <c r="A447" s="101">
        <v>3</v>
      </c>
      <c r="B447" s="68" t="s">
        <v>431</v>
      </c>
      <c r="C447" s="63" t="s">
        <v>374</v>
      </c>
      <c r="D447" s="116">
        <v>18500</v>
      </c>
      <c r="E447" s="161">
        <f t="shared" si="83"/>
        <v>20091</v>
      </c>
      <c r="F447" s="130">
        <v>20100</v>
      </c>
      <c r="G447" s="150">
        <v>11000</v>
      </c>
      <c r="H447" s="144">
        <v>13100</v>
      </c>
      <c r="I447" s="144">
        <v>15300</v>
      </c>
      <c r="J447" s="143">
        <v>20100</v>
      </c>
      <c r="K447" s="149">
        <v>26100</v>
      </c>
      <c r="L447" s="135"/>
      <c r="M447" s="2"/>
      <c r="N447" s="15"/>
      <c r="O447" s="2"/>
      <c r="P447" s="2">
        <f>(F447+O447+N447+M447+L447)*0.25</f>
        <v>5025</v>
      </c>
      <c r="Q447" s="2">
        <f>F447*0.3</f>
        <v>6030</v>
      </c>
      <c r="R447" s="259">
        <f>Q447+P447+O447+N447+M447+L447+F447</f>
        <v>31155</v>
      </c>
      <c r="S447" s="81"/>
      <c r="T447" s="30"/>
    </row>
    <row r="448" spans="1:20" s="57" customFormat="1" ht="15.75" customHeight="1">
      <c r="A448" s="60">
        <v>3</v>
      </c>
      <c r="B448" s="38"/>
      <c r="C448" s="83">
        <v>3</v>
      </c>
      <c r="D448" s="121">
        <f>SUM(D445:D447)</f>
        <v>74000</v>
      </c>
      <c r="E448" s="121">
        <f>SUM(E445:E447)</f>
        <v>80364</v>
      </c>
      <c r="F448" s="133">
        <f>SUM(F445:F447)</f>
        <v>80400</v>
      </c>
      <c r="G448" s="152"/>
      <c r="H448" s="145"/>
      <c r="I448" s="145"/>
      <c r="J448" s="145">
        <f aca="true" t="shared" si="97" ref="J448:R448">SUM(J445:J447)</f>
        <v>80400</v>
      </c>
      <c r="K448" s="153"/>
      <c r="L448" s="137">
        <f t="shared" si="97"/>
        <v>0</v>
      </c>
      <c r="M448" s="38">
        <f t="shared" si="97"/>
        <v>0</v>
      </c>
      <c r="N448" s="38">
        <f t="shared" si="97"/>
        <v>0</v>
      </c>
      <c r="O448" s="38">
        <f t="shared" si="97"/>
        <v>0</v>
      </c>
      <c r="P448" s="38">
        <f t="shared" si="97"/>
        <v>20100</v>
      </c>
      <c r="Q448" s="38">
        <f t="shared" si="97"/>
        <v>24120</v>
      </c>
      <c r="R448" s="260">
        <f t="shared" si="97"/>
        <v>124620</v>
      </c>
      <c r="S448" s="81"/>
      <c r="T448" s="30"/>
    </row>
    <row r="449" spans="1:20" s="1" customFormat="1" ht="7.5" customHeight="1">
      <c r="A449" s="101"/>
      <c r="B449" s="22"/>
      <c r="C449" s="63"/>
      <c r="D449" s="117"/>
      <c r="E449" s="161">
        <f t="shared" si="83"/>
        <v>0</v>
      </c>
      <c r="F449" s="130"/>
      <c r="G449" s="148"/>
      <c r="H449" s="20"/>
      <c r="I449" s="20"/>
      <c r="J449" s="20"/>
      <c r="K449" s="149"/>
      <c r="L449" s="135"/>
      <c r="M449" s="2"/>
      <c r="N449" s="15"/>
      <c r="O449" s="2"/>
      <c r="P449" s="2"/>
      <c r="Q449" s="2"/>
      <c r="R449" s="259"/>
      <c r="S449" s="81"/>
      <c r="T449" s="30"/>
    </row>
    <row r="450" spans="1:20" s="1" customFormat="1" ht="15.75" customHeight="1">
      <c r="A450" s="101"/>
      <c r="B450" s="34" t="s">
        <v>206</v>
      </c>
      <c r="C450" s="63"/>
      <c r="D450" s="117"/>
      <c r="E450" s="161">
        <f t="shared" si="83"/>
        <v>0</v>
      </c>
      <c r="F450" s="130"/>
      <c r="G450" s="148"/>
      <c r="H450" s="20"/>
      <c r="I450" s="20"/>
      <c r="J450" s="20"/>
      <c r="K450" s="149"/>
      <c r="L450" s="135"/>
      <c r="M450" s="2"/>
      <c r="N450" s="15"/>
      <c r="O450" s="2"/>
      <c r="P450" s="2"/>
      <c r="Q450" s="2"/>
      <c r="R450" s="259"/>
      <c r="S450" s="81"/>
      <c r="T450" s="30"/>
    </row>
    <row r="451" spans="1:20" s="1" customFormat="1" ht="15.75" customHeight="1">
      <c r="A451" s="101">
        <v>1</v>
      </c>
      <c r="B451" s="68"/>
      <c r="C451" s="63" t="s">
        <v>27</v>
      </c>
      <c r="D451" s="117">
        <v>21000</v>
      </c>
      <c r="E451" s="161">
        <f t="shared" si="83"/>
        <v>22806</v>
      </c>
      <c r="F451" s="130">
        <v>22800</v>
      </c>
      <c r="G451" s="150">
        <v>14000</v>
      </c>
      <c r="H451" s="147">
        <v>16300</v>
      </c>
      <c r="I451" s="144">
        <v>19600</v>
      </c>
      <c r="J451" s="143">
        <v>22800</v>
      </c>
      <c r="K451" s="149">
        <v>32600</v>
      </c>
      <c r="L451" s="135">
        <f>F451*0.2</f>
        <v>4560</v>
      </c>
      <c r="M451" s="2"/>
      <c r="N451" s="15"/>
      <c r="O451" s="2"/>
      <c r="P451" s="2">
        <f>(F451+O451+N451+M451+L451)*0.25</f>
        <v>6840</v>
      </c>
      <c r="Q451" s="2">
        <f>F451*0.3</f>
        <v>6840</v>
      </c>
      <c r="R451" s="259">
        <f>Q451+P451+O451+N451+M451+L451+F451</f>
        <v>41040</v>
      </c>
      <c r="S451" s="81"/>
      <c r="T451" s="30"/>
    </row>
    <row r="452" spans="1:20" s="1" customFormat="1" ht="29.25" customHeight="1">
      <c r="A452" s="101">
        <v>2</v>
      </c>
      <c r="B452" s="68"/>
      <c r="C452" s="63" t="s">
        <v>205</v>
      </c>
      <c r="D452" s="117">
        <v>14000</v>
      </c>
      <c r="E452" s="161">
        <f t="shared" si="83"/>
        <v>15204.000000000002</v>
      </c>
      <c r="F452" s="130">
        <v>15300</v>
      </c>
      <c r="G452" s="150">
        <v>8700</v>
      </c>
      <c r="H452" s="144">
        <v>11000</v>
      </c>
      <c r="I452" s="147">
        <v>13100</v>
      </c>
      <c r="J452" s="143">
        <v>15300</v>
      </c>
      <c r="K452" s="149">
        <v>21800</v>
      </c>
      <c r="L452" s="135">
        <f>F452*0.15</f>
        <v>2295</v>
      </c>
      <c r="M452" s="2"/>
      <c r="N452" s="15"/>
      <c r="O452" s="2"/>
      <c r="P452" s="2">
        <f>(F452+O452+N452+M452+L452)*0.25</f>
        <v>4398.75</v>
      </c>
      <c r="Q452" s="2">
        <f>F452*0.3</f>
        <v>4590</v>
      </c>
      <c r="R452" s="259">
        <f>Q452+P452+O452+N452+M452+L452+F452</f>
        <v>26583.75</v>
      </c>
      <c r="S452" s="81"/>
      <c r="T452" s="30"/>
    </row>
    <row r="453" spans="1:20" s="57" customFormat="1" ht="15.75" customHeight="1">
      <c r="A453" s="60">
        <v>2</v>
      </c>
      <c r="B453" s="69"/>
      <c r="C453" s="83">
        <v>2</v>
      </c>
      <c r="D453" s="119">
        <f>SUM(D451:D452)</f>
        <v>35000</v>
      </c>
      <c r="E453" s="119">
        <f>SUM(E451:E452)</f>
        <v>38010</v>
      </c>
      <c r="F453" s="131">
        <f>SUM(F451:F452)</f>
        <v>38100</v>
      </c>
      <c r="G453" s="152"/>
      <c r="H453" s="145"/>
      <c r="I453" s="145"/>
      <c r="J453" s="145">
        <f>SUM(J451:J452)</f>
        <v>38100</v>
      </c>
      <c r="K453" s="153"/>
      <c r="L453" s="137">
        <f aca="true" t="shared" si="98" ref="L453:R453">SUM(L451:L452)</f>
        <v>6855</v>
      </c>
      <c r="M453" s="38">
        <f t="shared" si="98"/>
        <v>0</v>
      </c>
      <c r="N453" s="38">
        <f t="shared" si="98"/>
        <v>0</v>
      </c>
      <c r="O453" s="38">
        <f t="shared" si="98"/>
        <v>0</v>
      </c>
      <c r="P453" s="38">
        <f t="shared" si="98"/>
        <v>11238.75</v>
      </c>
      <c r="Q453" s="38">
        <f t="shared" si="98"/>
        <v>11430</v>
      </c>
      <c r="R453" s="260">
        <f t="shared" si="98"/>
        <v>67623.75</v>
      </c>
      <c r="S453" s="81"/>
      <c r="T453" s="30"/>
    </row>
    <row r="454" spans="1:20" s="11" customFormat="1" ht="15.75" customHeight="1" thickBot="1">
      <c r="A454" s="111"/>
      <c r="B454" s="112"/>
      <c r="C454" s="113"/>
      <c r="D454" s="123"/>
      <c r="E454" s="164"/>
      <c r="F454" s="134"/>
      <c r="G454" s="104"/>
      <c r="H454" s="146"/>
      <c r="I454" s="146"/>
      <c r="J454" s="146"/>
      <c r="K454" s="155"/>
      <c r="L454" s="142"/>
      <c r="M454" s="114"/>
      <c r="N454" s="114"/>
      <c r="O454" s="114"/>
      <c r="P454" s="114"/>
      <c r="Q454" s="114"/>
      <c r="R454" s="264"/>
      <c r="S454" s="81"/>
      <c r="T454" s="30"/>
    </row>
    <row r="455" spans="1:20" s="212" customFormat="1" ht="15.75" customHeight="1" thickBot="1">
      <c r="A455" s="210">
        <f>A35+A66+A76+A89+A103+A123+A128+A146+A191+A202+A209+A215+A223+A231+A240+A284+A291+A302+A320+A307+A331+A337+A341+P348+A346+A351+A357+A368+A375+A378+A421+A426+A434+A442+A448+A453+A113+A400+A385+A405</f>
        <v>284</v>
      </c>
      <c r="B455" s="293" t="s">
        <v>210</v>
      </c>
      <c r="C455" s="210">
        <f>C453+C448+C442+C438+C434+C426+C421+C405+C400+C385+C378+C375+C368+C357+C351+C346+C341+C337+C331+C320+C307+C291+C284+C240+C231+C223+C215+C209+C202+C191+C146+C128+C123+C113+C103+C89+C76+C66+C50+C39+C35</f>
        <v>276</v>
      </c>
      <c r="D455" s="210">
        <f aca="true" t="shared" si="99" ref="D455:R455">D35+D66+D76+D89+D103+D123+D128+D146+D191+D202+D209+D215+D223+D231+D240+D284+D291+D302+D320+D307+D331+D337+D341+S348+D346+D351+D357+D368+D375+D378+D421+D426+D434+D442+D448+D453+D113+D400+D385+D405</f>
        <v>5252500</v>
      </c>
      <c r="E455" s="210">
        <f t="shared" si="99"/>
        <v>5706387</v>
      </c>
      <c r="F455" s="210">
        <f t="shared" si="99"/>
        <v>7071100</v>
      </c>
      <c r="G455" s="210">
        <f t="shared" si="99"/>
        <v>144500</v>
      </c>
      <c r="H455" s="210">
        <f t="shared" si="99"/>
        <v>1557500</v>
      </c>
      <c r="I455" s="210">
        <f t="shared" si="99"/>
        <v>1864600</v>
      </c>
      <c r="J455" s="210" t="e">
        <f t="shared" si="99"/>
        <v>#REF!</v>
      </c>
      <c r="K455" s="210">
        <f t="shared" si="99"/>
        <v>0</v>
      </c>
      <c r="L455" s="210">
        <f t="shared" si="99"/>
        <v>596635</v>
      </c>
      <c r="M455" s="210">
        <f t="shared" si="99"/>
        <v>174490</v>
      </c>
      <c r="N455" s="210">
        <f t="shared" si="99"/>
        <v>170970</v>
      </c>
      <c r="O455" s="210">
        <f t="shared" si="99"/>
        <v>203438</v>
      </c>
      <c r="P455" s="210">
        <f t="shared" si="99"/>
        <v>2030083.75</v>
      </c>
      <c r="Q455" s="210">
        <f t="shared" si="99"/>
        <v>2039672</v>
      </c>
      <c r="R455" s="256">
        <f t="shared" si="99"/>
        <v>12235458.75</v>
      </c>
      <c r="S455" s="241"/>
      <c r="T455" s="211"/>
    </row>
    <row r="456" spans="1:20" s="107" customFormat="1" ht="15.75" customHeight="1">
      <c r="A456" s="108"/>
      <c r="B456" s="109"/>
      <c r="C456" s="108"/>
      <c r="D456" s="188"/>
      <c r="E456" s="188"/>
      <c r="F456" s="213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209"/>
      <c r="T456" s="209"/>
    </row>
    <row r="457" spans="1:20" s="10" customFormat="1" ht="15.75" customHeight="1">
      <c r="A457" s="108"/>
      <c r="B457" s="214"/>
      <c r="C457" s="215"/>
      <c r="D457" s="216"/>
      <c r="E457" s="216"/>
      <c r="F457" s="216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209"/>
      <c r="T457" s="209"/>
    </row>
    <row r="458" spans="1:20" s="218" customFormat="1" ht="15.75" customHeight="1">
      <c r="A458" s="110"/>
      <c r="B458" s="599" t="s">
        <v>364</v>
      </c>
      <c r="C458" s="599"/>
      <c r="D458" s="217"/>
      <c r="E458" s="217"/>
      <c r="F458" s="217"/>
      <c r="G458" s="596" t="s">
        <v>30</v>
      </c>
      <c r="H458" s="596"/>
      <c r="I458" s="596"/>
      <c r="J458" s="110"/>
      <c r="K458" s="110"/>
      <c r="L458" s="110"/>
      <c r="M458" s="110"/>
      <c r="N458" s="110"/>
      <c r="O458" s="110"/>
      <c r="P458" s="110"/>
      <c r="Q458" s="110"/>
      <c r="R458" s="110"/>
      <c r="S458" s="209"/>
      <c r="T458" s="209"/>
    </row>
    <row r="459" spans="1:20" s="7" customFormat="1" ht="15.75" customHeight="1">
      <c r="A459" s="35"/>
      <c r="B459" s="219"/>
      <c r="C459" s="220"/>
      <c r="D459" s="221"/>
      <c r="E459" s="221"/>
      <c r="F459" s="221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35"/>
      <c r="S459" s="209">
        <f aca="true" t="shared" si="100" ref="S459:S464">F459+L459+M459+P459+Q459+N459+O459</f>
        <v>0</v>
      </c>
      <c r="T459" s="209">
        <f aca="true" t="shared" si="101" ref="T459:T467">S459-R459</f>
        <v>0</v>
      </c>
    </row>
    <row r="460" spans="1:20" s="224" customFormat="1" ht="18" customHeight="1">
      <c r="A460" s="15"/>
      <c r="B460" s="91"/>
      <c r="C460" s="86">
        <f>A455-C455</f>
        <v>8</v>
      </c>
      <c r="D460" s="222"/>
      <c r="E460" s="222"/>
      <c r="F460" s="222"/>
      <c r="G460" s="208"/>
      <c r="H460" s="208"/>
      <c r="I460" s="208"/>
      <c r="J460" s="208"/>
      <c r="K460" s="208"/>
      <c r="L460" s="208"/>
      <c r="M460" s="208"/>
      <c r="N460" s="208"/>
      <c r="O460" s="223"/>
      <c r="P460" s="208"/>
      <c r="Q460" s="208"/>
      <c r="R460" s="53"/>
      <c r="S460" s="209">
        <f t="shared" si="100"/>
        <v>0</v>
      </c>
      <c r="T460" s="209">
        <f t="shared" si="101"/>
        <v>0</v>
      </c>
    </row>
    <row r="461" spans="1:20" ht="12.75">
      <c r="A461" s="15"/>
      <c r="B461" s="22"/>
      <c r="C461" s="63"/>
      <c r="D461" s="117"/>
      <c r="E461" s="117"/>
      <c r="F461" s="127"/>
      <c r="G461" s="23"/>
      <c r="H461" s="23"/>
      <c r="I461" s="23"/>
      <c r="J461" s="23"/>
      <c r="K461" s="23"/>
      <c r="P461" s="23"/>
      <c r="Q461" s="23"/>
      <c r="R461" s="53"/>
      <c r="S461" s="30">
        <f t="shared" si="100"/>
        <v>0</v>
      </c>
      <c r="T461" s="30">
        <f t="shared" si="101"/>
        <v>0</v>
      </c>
    </row>
    <row r="462" spans="1:20" ht="12.75">
      <c r="A462" s="15"/>
      <c r="B462" s="22" t="s">
        <v>243</v>
      </c>
      <c r="C462" s="63"/>
      <c r="D462" s="117"/>
      <c r="E462" s="117"/>
      <c r="F462" s="127"/>
      <c r="G462" s="23"/>
      <c r="H462" s="23"/>
      <c r="I462" s="23"/>
      <c r="J462" s="23"/>
      <c r="K462" s="23"/>
      <c r="P462" s="23"/>
      <c r="Q462" s="23"/>
      <c r="R462" s="54"/>
      <c r="S462" s="30">
        <f t="shared" si="100"/>
        <v>0</v>
      </c>
      <c r="T462" s="30">
        <f t="shared" si="101"/>
        <v>0</v>
      </c>
    </row>
    <row r="463" spans="1:20" ht="12.75">
      <c r="A463" s="15"/>
      <c r="B463" s="22" t="s">
        <v>244</v>
      </c>
      <c r="C463" s="63"/>
      <c r="D463" s="117"/>
      <c r="E463" s="117"/>
      <c r="F463" s="127"/>
      <c r="G463" s="23"/>
      <c r="H463" s="23"/>
      <c r="I463" s="23"/>
      <c r="J463" s="23"/>
      <c r="K463" s="23"/>
      <c r="P463" s="23"/>
      <c r="Q463" s="23"/>
      <c r="R463" s="54"/>
      <c r="S463" s="30">
        <f t="shared" si="100"/>
        <v>0</v>
      </c>
      <c r="T463" s="30">
        <f t="shared" si="101"/>
        <v>0</v>
      </c>
    </row>
    <row r="464" spans="1:20" ht="12.75">
      <c r="A464" s="15"/>
      <c r="B464" s="22" t="s">
        <v>245</v>
      </c>
      <c r="C464" s="63"/>
      <c r="D464" s="117"/>
      <c r="E464" s="117"/>
      <c r="F464" s="127"/>
      <c r="G464" s="23"/>
      <c r="H464" s="23"/>
      <c r="I464" s="23"/>
      <c r="J464" s="23"/>
      <c r="K464" s="23"/>
      <c r="P464" s="23"/>
      <c r="Q464" s="23"/>
      <c r="R464" s="54"/>
      <c r="S464" s="30">
        <f t="shared" si="100"/>
        <v>0</v>
      </c>
      <c r="T464" s="30">
        <f t="shared" si="101"/>
        <v>0</v>
      </c>
    </row>
    <row r="465" spans="1:20" ht="12.75">
      <c r="A465" s="15"/>
      <c r="B465" s="22" t="s">
        <v>246</v>
      </c>
      <c r="C465" s="63"/>
      <c r="D465" s="117"/>
      <c r="E465" s="117"/>
      <c r="F465" s="127"/>
      <c r="G465" s="23"/>
      <c r="H465" s="23"/>
      <c r="I465" s="23"/>
      <c r="J465" s="23"/>
      <c r="K465" s="23"/>
      <c r="P465" s="23"/>
      <c r="Q465" s="23"/>
      <c r="R465" s="54"/>
      <c r="S465" s="30">
        <f>F465+L465+M465+P465+Q465</f>
        <v>0</v>
      </c>
      <c r="T465" s="30">
        <f t="shared" si="101"/>
        <v>0</v>
      </c>
    </row>
    <row r="466" spans="1:20" ht="12.75">
      <c r="A466" s="15"/>
      <c r="B466" s="22" t="s">
        <v>247</v>
      </c>
      <c r="C466" s="63"/>
      <c r="D466" s="117"/>
      <c r="E466" s="117"/>
      <c r="F466" s="127"/>
      <c r="G466" s="23"/>
      <c r="H466" s="23"/>
      <c r="I466" s="23"/>
      <c r="J466" s="23"/>
      <c r="K466" s="23"/>
      <c r="P466" s="23"/>
      <c r="Q466" s="23"/>
      <c r="R466" s="54"/>
      <c r="S466" s="30">
        <f>F466+L466+M466+P466+Q466</f>
        <v>0</v>
      </c>
      <c r="T466" s="30">
        <f t="shared" si="101"/>
        <v>0</v>
      </c>
    </row>
    <row r="467" spans="1:20" ht="12.75">
      <c r="A467" s="15"/>
      <c r="B467" s="22"/>
      <c r="C467" s="63"/>
      <c r="D467" s="117"/>
      <c r="E467" s="117"/>
      <c r="F467" s="127"/>
      <c r="G467" s="23"/>
      <c r="H467" s="23"/>
      <c r="I467" s="23"/>
      <c r="J467" s="23"/>
      <c r="K467" s="23"/>
      <c r="P467" s="23"/>
      <c r="Q467" s="23"/>
      <c r="R467" s="54"/>
      <c r="S467" s="30">
        <f>F467+L467+M467+P467+Q467</f>
        <v>0</v>
      </c>
      <c r="T467" s="30">
        <f t="shared" si="101"/>
        <v>0</v>
      </c>
    </row>
    <row r="468" spans="1:19" s="25" customFormat="1" ht="12.75">
      <c r="A468" s="18"/>
      <c r="B468" s="29" t="s">
        <v>237</v>
      </c>
      <c r="C468" s="64"/>
      <c r="D468" s="119"/>
      <c r="E468" s="119"/>
      <c r="F468" s="126"/>
      <c r="G468" s="24"/>
      <c r="H468" s="24"/>
      <c r="I468" s="24"/>
      <c r="J468" s="24"/>
      <c r="K468" s="24"/>
      <c r="L468" s="24"/>
      <c r="M468" s="24"/>
      <c r="N468" s="53"/>
      <c r="O468" s="24"/>
      <c r="P468" s="24"/>
      <c r="Q468" s="24"/>
      <c r="R468" s="54">
        <f>R455+R462+R463+R464+R465+R466</f>
        <v>12235458.75</v>
      </c>
      <c r="S468" s="30">
        <f>F468+L468+M468+P468+Q468</f>
        <v>0</v>
      </c>
    </row>
    <row r="469" spans="1:19" ht="12.75">
      <c r="A469" s="15"/>
      <c r="B469" s="22"/>
      <c r="C469" s="63"/>
      <c r="D469" s="117"/>
      <c r="E469" s="117"/>
      <c r="F469" s="127"/>
      <c r="G469" s="23"/>
      <c r="H469" s="23"/>
      <c r="I469" s="23"/>
      <c r="J469" s="23"/>
      <c r="K469" s="23"/>
      <c r="P469" s="23"/>
      <c r="Q469" s="23"/>
      <c r="R469" s="53"/>
      <c r="S469" s="30"/>
    </row>
    <row r="470" spans="1:19" ht="12.75">
      <c r="A470" s="15"/>
      <c r="B470" s="22"/>
      <c r="C470" s="63"/>
      <c r="D470" s="117"/>
      <c r="E470" s="117"/>
      <c r="F470" s="127"/>
      <c r="G470" s="23"/>
      <c r="H470" s="23"/>
      <c r="I470" s="23"/>
      <c r="J470" s="23"/>
      <c r="K470" s="23"/>
      <c r="P470" s="23"/>
      <c r="Q470" s="23"/>
      <c r="R470" s="53"/>
      <c r="S470" s="30"/>
    </row>
    <row r="471" spans="1:19" ht="12.75">
      <c r="A471" s="15"/>
      <c r="B471" s="22"/>
      <c r="C471" s="63"/>
      <c r="D471" s="117"/>
      <c r="E471" s="117"/>
      <c r="F471" s="127"/>
      <c r="G471" s="23"/>
      <c r="H471" s="23"/>
      <c r="I471" s="23"/>
      <c r="J471" s="23"/>
      <c r="K471" s="23"/>
      <c r="P471" s="23"/>
      <c r="Q471" s="23"/>
      <c r="R471" s="53"/>
      <c r="S471" s="30"/>
    </row>
    <row r="472" spans="1:19" ht="12.75">
      <c r="A472" s="15"/>
      <c r="B472" s="22"/>
      <c r="C472" s="63"/>
      <c r="D472" s="117"/>
      <c r="E472" s="117"/>
      <c r="F472" s="127"/>
      <c r="G472" s="23"/>
      <c r="H472" s="23"/>
      <c r="I472" s="23"/>
      <c r="J472" s="23"/>
      <c r="K472" s="23"/>
      <c r="P472" s="23"/>
      <c r="Q472" s="23"/>
      <c r="R472" s="53"/>
      <c r="S472" s="30"/>
    </row>
    <row r="473" spans="1:18" ht="12.75">
      <c r="A473" s="15"/>
      <c r="B473" s="22"/>
      <c r="C473" s="63"/>
      <c r="D473" s="117"/>
      <c r="E473" s="117"/>
      <c r="F473" s="127"/>
      <c r="G473" s="23"/>
      <c r="H473" s="23"/>
      <c r="I473" s="23"/>
      <c r="J473" s="23"/>
      <c r="K473" s="23"/>
      <c r="P473" s="23"/>
      <c r="Q473" s="23">
        <f>Q455*12</f>
        <v>24476064</v>
      </c>
      <c r="R473" s="53"/>
    </row>
    <row r="474" spans="1:18" ht="12.75">
      <c r="A474" s="15"/>
      <c r="B474" s="22"/>
      <c r="C474" s="63"/>
      <c r="D474" s="117"/>
      <c r="E474" s="117"/>
      <c r="F474" s="127"/>
      <c r="G474" s="23"/>
      <c r="H474" s="23"/>
      <c r="I474" s="23"/>
      <c r="J474" s="23"/>
      <c r="K474" s="23"/>
      <c r="P474" s="23"/>
      <c r="Q474" s="23"/>
      <c r="R474" s="53"/>
    </row>
  </sheetData>
  <sheetProtection/>
  <mergeCells count="15">
    <mergeCell ref="B8:G8"/>
    <mergeCell ref="G458:I458"/>
    <mergeCell ref="A16:A17"/>
    <mergeCell ref="B458:C458"/>
    <mergeCell ref="B16:B17"/>
    <mergeCell ref="B56:C56"/>
    <mergeCell ref="B68:C68"/>
    <mergeCell ref="B233:C233"/>
    <mergeCell ref="C16:C17"/>
    <mergeCell ref="G16:K16"/>
    <mergeCell ref="S16:S17"/>
    <mergeCell ref="R16:R17"/>
    <mergeCell ref="L16:L17"/>
    <mergeCell ref="M16:M17"/>
    <mergeCell ref="O16:O17"/>
  </mergeCells>
  <printOptions/>
  <pageMargins left="0" right="0" top="0" bottom="0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</dc:creator>
  <cp:keywords/>
  <dc:description/>
  <cp:lastModifiedBy>Valentina</cp:lastModifiedBy>
  <cp:lastPrinted>2014-10-17T06:13:14Z</cp:lastPrinted>
  <dcterms:created xsi:type="dcterms:W3CDTF">2002-12-06T03:23:43Z</dcterms:created>
  <dcterms:modified xsi:type="dcterms:W3CDTF">2017-07-17T07:39:01Z</dcterms:modified>
  <cp:category/>
  <cp:version/>
  <cp:contentType/>
  <cp:contentStatus/>
</cp:coreProperties>
</file>